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NCA\Przetargi\Sprżatanie\Sprzatanie _2022\Zapytanie ofertowe_dokumenty\"/>
    </mc:Choice>
  </mc:AlternateContent>
  <xr:revisionPtr revIDLastSave="0" documentId="13_ncr:1_{28D35245-3250-4E42-B03F-C0B8C4BA205B}" xr6:coauthVersionLast="47" xr6:coauthVersionMax="47" xr10:uidLastSave="{00000000-0000-0000-0000-000000000000}"/>
  <bookViews>
    <workbookView xWindow="390" yWindow="390" windowWidth="20100" windowHeight="10920" xr2:uid="{2A46BFAB-1D2E-4DC1-AA17-D0B885E1FC2B}"/>
  </bookViews>
  <sheets>
    <sheet name="Kalkulacja ceny" sheetId="3" r:id="rId1"/>
    <sheet name="Budynek S-poziom 3" sheetId="4" r:id="rId2"/>
    <sheet name="Budynek S- poziom 2" sheetId="5" r:id="rId3"/>
    <sheet name="Budynek S poziom 1" sheetId="6" r:id="rId4"/>
    <sheet name="Budynek S -poziom 0" sheetId="7" r:id="rId5"/>
    <sheet name="Budynek S-poziom-1" sheetId="10" r:id="rId6"/>
    <sheet name="Budynek Z-poziom 0" sheetId="8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" i="3" l="1"/>
  <c r="H9" i="3"/>
  <c r="K18" i="3"/>
  <c r="K10" i="3" s="1"/>
  <c r="K13" i="3" s="1"/>
  <c r="K19" i="3"/>
  <c r="I10" i="3"/>
  <c r="M40" i="3"/>
  <c r="J10" i="3"/>
  <c r="J17" i="3" s="1"/>
  <c r="L17" i="3" s="1"/>
  <c r="J9" i="3"/>
  <c r="I9" i="3"/>
  <c r="H8" i="3"/>
  <c r="H18" i="3" s="1"/>
  <c r="G8" i="3"/>
  <c r="I8" i="3"/>
  <c r="I7" i="3"/>
  <c r="D19" i="3"/>
  <c r="E19" i="3"/>
  <c r="F19" i="3"/>
  <c r="C19" i="3"/>
  <c r="D18" i="3"/>
  <c r="E18" i="3"/>
  <c r="F18" i="3"/>
  <c r="C18" i="3"/>
  <c r="F13" i="3"/>
  <c r="E13" i="3"/>
  <c r="D13" i="3"/>
  <c r="C13" i="3"/>
  <c r="G11" i="3"/>
  <c r="H16" i="3"/>
  <c r="G18" i="3" l="1"/>
  <c r="G20" i="3" s="1"/>
  <c r="K20" i="3"/>
  <c r="K30" i="3"/>
  <c r="J13" i="3"/>
  <c r="H20" i="3"/>
  <c r="I13" i="3"/>
  <c r="I19" i="3" s="1"/>
  <c r="I20" i="3" s="1"/>
  <c r="F30" i="3"/>
  <c r="G13" i="3"/>
  <c r="D20" i="3"/>
  <c r="D30" i="3"/>
  <c r="L16" i="3"/>
  <c r="J30" i="3"/>
  <c r="J20" i="3"/>
  <c r="E30" i="3"/>
  <c r="E20" i="3"/>
  <c r="H13" i="3"/>
  <c r="G30" i="3" l="1"/>
  <c r="H30" i="3"/>
  <c r="L13" i="3"/>
  <c r="F20" i="3"/>
  <c r="L18" i="3"/>
  <c r="C20" i="3"/>
  <c r="C30" i="3"/>
  <c r="I30" i="3"/>
  <c r="L19" i="3"/>
  <c r="L20" i="3" l="1"/>
  <c r="L30" i="3"/>
  <c r="L35" i="3" l="1"/>
  <c r="L36" i="3" s="1"/>
</calcChain>
</file>

<file path=xl/sharedStrings.xml><?xml version="1.0" encoding="utf-8"?>
<sst xmlns="http://schemas.openxmlformats.org/spreadsheetml/2006/main" count="54" uniqueCount="46">
  <si>
    <t>Ceny Jednostkowe</t>
  </si>
  <si>
    <t>Powierzchnia budynku przy ul. Ujastek 1 przewidywana do sprzątania</t>
  </si>
  <si>
    <t>Lp</t>
  </si>
  <si>
    <t>Opis</t>
  </si>
  <si>
    <t>Klatka A</t>
  </si>
  <si>
    <t>Klatka B</t>
  </si>
  <si>
    <t>Klatka C</t>
  </si>
  <si>
    <t>Klatka D</t>
  </si>
  <si>
    <t>Korytarze</t>
  </si>
  <si>
    <t>Pokoje biurowe</t>
  </si>
  <si>
    <t>toalety</t>
  </si>
  <si>
    <t xml:space="preserve"> Suma powierzchni w m2- suma wierszy</t>
  </si>
  <si>
    <t>3 piętro</t>
  </si>
  <si>
    <t>2 piętro</t>
  </si>
  <si>
    <t>1 piętro</t>
  </si>
  <si>
    <t>parter</t>
  </si>
  <si>
    <t>piwnica</t>
  </si>
  <si>
    <t>Razem</t>
  </si>
  <si>
    <t>Częstotlowość sprzątania powierzchni okresłonej w poz. 1-5</t>
  </si>
  <si>
    <t>1 w miesiącu</t>
  </si>
  <si>
    <t>2 x w miesiącu</t>
  </si>
  <si>
    <t>1 x w tygodniu</t>
  </si>
  <si>
    <t>2x  tygodniu</t>
  </si>
  <si>
    <t>Razem w m2</t>
  </si>
  <si>
    <t>Tabela do wypełnienia</t>
  </si>
  <si>
    <t>Miesięczna stawka netto w zł za sprzątanie powierzchni o określonej częstotliwości</t>
  </si>
  <si>
    <t xml:space="preserve">Miesieczne wynagrodzenie netto w zł, wynikające z pomnożenia stawki przez powierzchnie </t>
  </si>
  <si>
    <t>Łączna kwota netto w zł</t>
  </si>
  <si>
    <t>wynagrodzenie</t>
  </si>
  <si>
    <t>Koszt dwukrotnego mycia wskazanych okien i przeszkleń- w kwietniu i pażdzierniku 2023- stawka w przeliczeniu na miesięczny ryczałt</t>
  </si>
  <si>
    <t>Miesięczne wynagrodzenie netto</t>
  </si>
  <si>
    <t>Środki higieniczne tj. papier toaletowy, ręczniki mydło w płynie zapewnia zamawiający. środki czystości do wykonywania usług są po stronie Wykonawcy</t>
  </si>
  <si>
    <t>Środki do usunięcia chwastów zapewnia wykonawca</t>
  </si>
  <si>
    <t>sala teatralna*</t>
  </si>
  <si>
    <t>Sprzątania 2 x w tygodniu powinny odbywać się w piątki w środy</t>
  </si>
  <si>
    <t>Zamawiający ma prawo zlecić wykonanie prac związanych ze sprztaniem w ramach przysługujących 16 godzin w miesiącu z trzydniowym wyprzedzeniem, przy czym w przypadku nie wykorzystania godzin rycałtowych w danym miesiącu Zamawiający ma prawo zlecić wykonanie prac do 15-go dnia przyszłego miesiaca.</t>
  </si>
  <si>
    <t>Uwagi Zamawiającego:</t>
  </si>
  <si>
    <t>zł</t>
  </si>
  <si>
    <t>Szacunkowa powierzchnia mycia okien wynosi 120 m2 - duże powierzchnie- środki do mycia zapewnia Wykonawca</t>
  </si>
  <si>
    <t>Miesięczne stawki do wypełnienia</t>
  </si>
  <si>
    <t>Roczne wynagrodzenie netto- wartość powinna być zgodna z ofertą</t>
  </si>
  <si>
    <t>Specyfikacja powierzchni - ul. Ujastek 1, budynek S,Z</t>
  </si>
  <si>
    <t>Dziedziniec/ zamiatanie i czyszczenie na sucho,+ codzienne opróżnianie koszy na śmieci-Powierzchnia została określona szacunkowo oraz zobrazowana na schemacie parteru budynków S i Z. Podczas przątania należy usuwać też chwasty i rośliny wyrastające okok budynków lub na dzidzińcu.</t>
  </si>
  <si>
    <t>Sprztanie sali teatralnej 2 x w miesiącu , z zastrzeżeniem, że przynajmniej 1 na miesiąc czyszczenie maszynowe całej powierzchni. Pierwsze czyszczenie maszynowe  w grudniu 2022</t>
  </si>
  <si>
    <t>Koszt dodatkowego pracownika 16 godz. miesięcznie ( do wykorzystania do 15 dnia kalendarzowego kolejnego miesiaca)</t>
  </si>
  <si>
    <t>Załącznik nr 1A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</si>
</sst>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sz val="11"/>
      <color rgb="FF00000A"/>
      <name val="Cambria"/>
      <family val="1"/>
      <charset val="238"/>
    </font>
    <font>
      <b/>
      <sz val="18"/>
      <color rgb="FFFF0000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2" fillId="0" borderId="0" xfId="0" applyFont="1"/>
    <xf numFmtId="0" fontId="3" fillId="0" borderId="0" xfId="0" applyFont="1" applyProtection="1">
      <protection locked="0"/>
    </xf>
    <xf numFmtId="0" fontId="0" fillId="0" borderId="0" xfId="0" applyProtection="1">
      <protection locked="0"/>
    </xf>
    <xf numFmtId="0" fontId="3" fillId="0" borderId="0" xfId="0" applyFont="1"/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" xfId="0" applyBorder="1"/>
    <xf numFmtId="4" fontId="0" fillId="0" borderId="1" xfId="0" applyNumberFormat="1" applyBorder="1"/>
    <xf numFmtId="3" fontId="0" fillId="0" borderId="1" xfId="0" applyNumberFormat="1" applyBorder="1"/>
    <xf numFmtId="4" fontId="0" fillId="0" borderId="0" xfId="0" applyNumberFormat="1"/>
    <xf numFmtId="3" fontId="0" fillId="0" borderId="0" xfId="0" applyNumberFormat="1"/>
    <xf numFmtId="0" fontId="1" fillId="0" borderId="0" xfId="0" applyFont="1"/>
    <xf numFmtId="4" fontId="1" fillId="0" borderId="0" xfId="0" applyNumberFormat="1" applyFont="1"/>
    <xf numFmtId="3" fontId="1" fillId="0" borderId="0" xfId="0" applyNumberFormat="1" applyFont="1"/>
    <xf numFmtId="4" fontId="1" fillId="2" borderId="1" xfId="0" applyNumberFormat="1" applyFont="1" applyFill="1" applyBorder="1"/>
    <xf numFmtId="3" fontId="1" fillId="2" borderId="1" xfId="0" applyNumberFormat="1" applyFont="1" applyFill="1" applyBorder="1"/>
    <xf numFmtId="4" fontId="1" fillId="3" borderId="1" xfId="0" applyNumberFormat="1" applyFont="1" applyFill="1" applyBorder="1"/>
    <xf numFmtId="3" fontId="1" fillId="3" borderId="1" xfId="0" applyNumberFormat="1" applyFont="1" applyFill="1" applyBorder="1"/>
    <xf numFmtId="4" fontId="1" fillId="4" borderId="1" xfId="0" applyNumberFormat="1" applyFont="1" applyFill="1" applyBorder="1"/>
    <xf numFmtId="4" fontId="1" fillId="5" borderId="1" xfId="0" applyNumberFormat="1" applyFont="1" applyFill="1" applyBorder="1"/>
    <xf numFmtId="4" fontId="1" fillId="0" borderId="1" xfId="0" applyNumberFormat="1" applyFont="1" applyBorder="1"/>
    <xf numFmtId="3" fontId="1" fillId="0" borderId="1" xfId="0" applyNumberFormat="1" applyFont="1" applyBorder="1"/>
    <xf numFmtId="4" fontId="1" fillId="2" borderId="1" xfId="0" applyNumberFormat="1" applyFont="1" applyFill="1" applyBorder="1" applyProtection="1">
      <protection locked="0"/>
    </xf>
    <xf numFmtId="4" fontId="1" fillId="4" borderId="1" xfId="0" applyNumberFormat="1" applyFont="1" applyFill="1" applyBorder="1" applyProtection="1">
      <protection locked="0"/>
    </xf>
    <xf numFmtId="4" fontId="1" fillId="5" borderId="1" xfId="0" applyNumberFormat="1" applyFont="1" applyFill="1" applyBorder="1" applyProtection="1">
      <protection locked="0"/>
    </xf>
    <xf numFmtId="4" fontId="0" fillId="0" borderId="0" xfId="0" applyNumberFormat="1" applyProtection="1">
      <protection locked="0"/>
    </xf>
    <xf numFmtId="4" fontId="3" fillId="0" borderId="0" xfId="0" applyNumberFormat="1" applyFont="1" applyAlignment="1">
      <alignment wrapText="1"/>
    </xf>
    <xf numFmtId="0" fontId="1" fillId="0" borderId="1" xfId="0" applyFont="1" applyBorder="1"/>
    <xf numFmtId="4" fontId="4" fillId="0" borderId="1" xfId="0" applyNumberFormat="1" applyFont="1" applyBorder="1"/>
    <xf numFmtId="4" fontId="3" fillId="0" borderId="2" xfId="0" applyNumberFormat="1" applyFont="1" applyBorder="1" applyProtection="1">
      <protection locked="0"/>
    </xf>
    <xf numFmtId="4" fontId="1" fillId="3" borderId="1" xfId="0" applyNumberFormat="1" applyFont="1" applyFill="1" applyBorder="1" applyProtection="1">
      <protection locked="0"/>
    </xf>
    <xf numFmtId="4" fontId="6" fillId="6" borderId="1" xfId="0" applyNumberFormat="1" applyFont="1" applyFill="1" applyBorder="1" applyProtection="1">
      <protection locked="0"/>
    </xf>
    <xf numFmtId="0" fontId="0" fillId="6" borderId="0" xfId="0" applyFill="1"/>
    <xf numFmtId="0" fontId="7" fillId="0" borderId="0" xfId="0" applyFont="1"/>
    <xf numFmtId="4" fontId="0" fillId="4" borderId="1" xfId="0" applyNumberFormat="1" applyFill="1" applyBorder="1"/>
    <xf numFmtId="4" fontId="0" fillId="3" borderId="1" xfId="0" applyNumberFormat="1" applyFill="1" applyBorder="1"/>
    <xf numFmtId="4" fontId="0" fillId="7" borderId="1" xfId="0" applyNumberFormat="1" applyFill="1" applyBorder="1"/>
    <xf numFmtId="4" fontId="0" fillId="8" borderId="1" xfId="0" applyNumberFormat="1" applyFill="1" applyBorder="1"/>
    <xf numFmtId="3" fontId="0" fillId="9" borderId="1" xfId="0" applyNumberFormat="1" applyFill="1" applyBorder="1"/>
    <xf numFmtId="4" fontId="0" fillId="9" borderId="1" xfId="0" applyNumberFormat="1" applyFill="1" applyBorder="1"/>
    <xf numFmtId="3" fontId="0" fillId="4" borderId="0" xfId="0" applyNumberFormat="1" applyFill="1"/>
    <xf numFmtId="3" fontId="0" fillId="5" borderId="0" xfId="0" applyNumberFormat="1" applyFill="1"/>
    <xf numFmtId="0" fontId="8" fillId="0" borderId="0" xfId="0" applyFont="1"/>
    <xf numFmtId="0" fontId="9" fillId="0" borderId="0" xfId="0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1" xfId="0" applyBorder="1" applyAlignment="1">
      <alignment horizontal="left" wrapText="1"/>
    </xf>
    <xf numFmtId="0" fontId="3" fillId="0" borderId="2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horizontal="left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/>
    </xf>
  </cellXfs>
  <cellStyles count="1">
    <cellStyle name="Normalny" xfId="0" builtinId="0"/>
  </cellStyles>
  <dxfs count="0"/>
  <tableStyles count="0" defaultTableStyle="TableStyleMedium2" defaultPivotStyle="PivotStyleLight16"/>
  <colors>
    <mruColors>
      <color rgb="FFFF3399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131962</xdr:colOff>
      <xdr:row>82</xdr:row>
      <xdr:rowOff>131381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3DD13673-9FD2-CB15-B399-F8E914A9A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04762" cy="1575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131962</xdr:colOff>
      <xdr:row>82</xdr:row>
      <xdr:rowOff>131381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36A3BCB-4BDF-30AA-5FC1-A6831D16C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04762" cy="15752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131962</xdr:colOff>
      <xdr:row>82</xdr:row>
      <xdr:rowOff>131381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8A2124E0-172A-1F5F-3C7A-4B93ABE0E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04762" cy="1575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163628</xdr:colOff>
      <xdr:row>87</xdr:row>
      <xdr:rowOff>85724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5A774048-EBB5-1AA0-CFCF-E0FF2BA2F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46028" cy="166592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131962</xdr:colOff>
      <xdr:row>82</xdr:row>
      <xdr:rowOff>131381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12AD96F-6845-4432-A4E9-3C70C1189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04762" cy="15752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131962</xdr:colOff>
      <xdr:row>82</xdr:row>
      <xdr:rowOff>131381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B23795BF-3086-DB77-764A-B019B8EC2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04762" cy="157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46ED1-A9FF-48C9-BD19-14D792DD3E11}">
  <sheetPr>
    <pageSetUpPr fitToPage="1"/>
  </sheetPr>
  <dimension ref="A1:O43"/>
  <sheetViews>
    <sheetView tabSelected="1" zoomScaleNormal="100" workbookViewId="0">
      <selection activeCell="L33" sqref="L33"/>
    </sheetView>
  </sheetViews>
  <sheetFormatPr defaultRowHeight="15" x14ac:dyDescent="0.25"/>
  <cols>
    <col min="1" max="1" width="7.42578125" customWidth="1"/>
    <col min="2" max="2" width="17.5703125" customWidth="1"/>
    <col min="3" max="3" width="11.140625" customWidth="1"/>
    <col min="10" max="10" width="11.85546875" customWidth="1"/>
    <col min="11" max="11" width="48.42578125" customWidth="1"/>
    <col min="12" max="12" width="18.7109375" customWidth="1"/>
    <col min="13" max="13" width="22.5703125" customWidth="1"/>
  </cols>
  <sheetData>
    <row r="1" spans="1:13" ht="31.5" x14ac:dyDescent="0.5">
      <c r="A1" s="1" t="s">
        <v>0</v>
      </c>
      <c r="J1" s="2"/>
      <c r="K1" s="2" t="s">
        <v>45</v>
      </c>
      <c r="L1" s="3"/>
    </row>
    <row r="2" spans="1:13" ht="31.5" x14ac:dyDescent="0.5">
      <c r="A2" s="1" t="s">
        <v>41</v>
      </c>
    </row>
    <row r="4" spans="1:13" ht="18.75" x14ac:dyDescent="0.3">
      <c r="A4" s="4" t="s">
        <v>1</v>
      </c>
    </row>
    <row r="5" spans="1:13" ht="4.5" customHeight="1" x14ac:dyDescent="0.25"/>
    <row r="6" spans="1:13" s="6" customFormat="1" ht="96" customHeight="1" x14ac:dyDescent="0.25">
      <c r="A6" s="5" t="s">
        <v>2</v>
      </c>
      <c r="B6" s="5" t="s">
        <v>3</v>
      </c>
      <c r="C6" s="5" t="s">
        <v>4</v>
      </c>
      <c r="D6" s="5" t="s">
        <v>5</v>
      </c>
      <c r="E6" s="5" t="s">
        <v>6</v>
      </c>
      <c r="F6" s="5" t="s">
        <v>7</v>
      </c>
      <c r="G6" s="5" t="s">
        <v>8</v>
      </c>
      <c r="H6" s="5" t="s">
        <v>9</v>
      </c>
      <c r="I6" s="5" t="s">
        <v>10</v>
      </c>
      <c r="J6" s="5" t="s">
        <v>33</v>
      </c>
      <c r="K6" s="5" t="s">
        <v>42</v>
      </c>
      <c r="L6" s="5" t="s">
        <v>11</v>
      </c>
    </row>
    <row r="7" spans="1:13" x14ac:dyDescent="0.25">
      <c r="A7" s="7">
        <v>1</v>
      </c>
      <c r="B7" s="7" t="s">
        <v>12</v>
      </c>
      <c r="C7" s="37">
        <v>92.58</v>
      </c>
      <c r="D7" s="37">
        <v>92.41</v>
      </c>
      <c r="E7" s="37">
        <v>92.21</v>
      </c>
      <c r="F7" s="37">
        <v>92.71</v>
      </c>
      <c r="G7" s="35">
        <f>55.38+55.12+55.86+3.09+8.29+3.09+8.29</f>
        <v>189.12</v>
      </c>
      <c r="H7" s="35"/>
      <c r="I7" s="37">
        <f>(4.33+1.16+1.14+2.53)+(3.83+1.02+0.99+2.05)+(3.54+2.14+0.98+0.98)+(3.46+2.11+0.95+0.97)+(5.99+2.77+1.19+1.21)</f>
        <v>43.34</v>
      </c>
      <c r="J7" s="7"/>
      <c r="K7" s="9"/>
      <c r="L7" s="7"/>
    </row>
    <row r="8" spans="1:13" x14ac:dyDescent="0.25">
      <c r="A8" s="7">
        <v>2</v>
      </c>
      <c r="B8" s="7" t="s">
        <v>13</v>
      </c>
      <c r="C8" s="37">
        <v>94.72</v>
      </c>
      <c r="D8" s="37">
        <v>86.54</v>
      </c>
      <c r="E8" s="37">
        <v>87.44</v>
      </c>
      <c r="F8" s="37">
        <v>94.85</v>
      </c>
      <c r="G8" s="35">
        <f>7.38+1.05+34.13</f>
        <v>42.56</v>
      </c>
      <c r="H8" s="35">
        <f>24.4+11.54+36.58+12+12.72+13.12+1.05+4.84+7.38</f>
        <v>123.63</v>
      </c>
      <c r="I8" s="37">
        <f>8.08+2.22+1.93</f>
        <v>12.23</v>
      </c>
      <c r="J8" s="8"/>
      <c r="K8" s="9"/>
      <c r="L8" s="8"/>
    </row>
    <row r="9" spans="1:13" x14ac:dyDescent="0.25">
      <c r="A9" s="7">
        <v>3</v>
      </c>
      <c r="B9" s="7" t="s">
        <v>14</v>
      </c>
      <c r="C9" s="37">
        <v>94.53</v>
      </c>
      <c r="D9" s="37">
        <v>87.68</v>
      </c>
      <c r="E9" s="37">
        <v>94.01</v>
      </c>
      <c r="F9" s="37">
        <v>94.48</v>
      </c>
      <c r="G9" s="40"/>
      <c r="H9" s="38">
        <f>71.3+11.05+11.51+7+11.74</f>
        <v>112.6</v>
      </c>
      <c r="I9" s="37">
        <f>(0.81+0.81+5.75)+(4.36+0.86+0.86)</f>
        <v>13.450000000000001</v>
      </c>
      <c r="J9" s="36">
        <f>271.49+52.6+96.06+26.06+26.11</f>
        <v>472.32000000000005</v>
      </c>
      <c r="K9" s="9"/>
      <c r="L9" s="8"/>
    </row>
    <row r="10" spans="1:13" x14ac:dyDescent="0.25">
      <c r="A10" s="7">
        <v>4</v>
      </c>
      <c r="B10" s="7" t="s">
        <v>15</v>
      </c>
      <c r="C10" s="37">
        <v>34.42</v>
      </c>
      <c r="D10" s="37">
        <v>34.21</v>
      </c>
      <c r="E10" s="37">
        <v>33.799999999999997</v>
      </c>
      <c r="F10" s="37">
        <v>34.21</v>
      </c>
      <c r="G10" s="35">
        <v>49.73</v>
      </c>
      <c r="H10" s="40"/>
      <c r="I10" s="37">
        <f xml:space="preserve"> (0.99+1.01+3.15+2.15)+(1.73+2.67+1.11+1.01)+(1.49+3.16+2.3)</f>
        <v>20.77</v>
      </c>
      <c r="J10" s="36">
        <f>28.3+30.3+150.63+30.83+25.73+26.03+98.06</f>
        <v>389.88000000000005</v>
      </c>
      <c r="K10" s="39">
        <f>K18+K19</f>
        <v>1907.2336</v>
      </c>
      <c r="L10" s="8"/>
      <c r="M10" s="11"/>
    </row>
    <row r="11" spans="1:13" x14ac:dyDescent="0.25">
      <c r="A11" s="7">
        <v>5</v>
      </c>
      <c r="B11" s="7" t="s">
        <v>16</v>
      </c>
      <c r="C11" s="35">
        <v>34.21</v>
      </c>
      <c r="D11" s="35">
        <v>34.32</v>
      </c>
      <c r="E11" s="35">
        <v>34.21</v>
      </c>
      <c r="F11" s="35">
        <v>33.909999999999997</v>
      </c>
      <c r="G11" s="35">
        <f>37.82+47.1+38.42+45.14+30.25</f>
        <v>198.73000000000002</v>
      </c>
      <c r="H11" s="8"/>
      <c r="I11" s="8"/>
      <c r="J11" s="8"/>
      <c r="K11" s="9"/>
      <c r="L11" s="8"/>
    </row>
    <row r="12" spans="1:13" ht="8.25" customHeight="1" x14ac:dyDescent="0.25">
      <c r="C12" s="10"/>
      <c r="D12" s="10"/>
      <c r="E12" s="10"/>
      <c r="F12" s="10"/>
      <c r="G12" s="10"/>
      <c r="H12" s="10"/>
      <c r="I12" s="10"/>
      <c r="J12" s="10"/>
      <c r="K12" s="11"/>
      <c r="L12" s="10"/>
    </row>
    <row r="13" spans="1:13" s="12" customFormat="1" x14ac:dyDescent="0.25">
      <c r="A13" s="12">
        <v>6</v>
      </c>
      <c r="B13" s="12" t="s">
        <v>17</v>
      </c>
      <c r="C13" s="13">
        <f>SUM(C7:C12)</f>
        <v>350.46000000000004</v>
      </c>
      <c r="D13" s="13">
        <f t="shared" ref="D13:K13" si="0">SUM(D7:D12)</f>
        <v>335.15999999999997</v>
      </c>
      <c r="E13" s="13">
        <f t="shared" si="0"/>
        <v>341.66999999999996</v>
      </c>
      <c r="F13" s="13">
        <f t="shared" si="0"/>
        <v>350.15999999999997</v>
      </c>
      <c r="G13" s="13">
        <f t="shared" si="0"/>
        <v>480.14000000000004</v>
      </c>
      <c r="H13" s="13">
        <f t="shared" si="0"/>
        <v>236.23</v>
      </c>
      <c r="I13" s="13">
        <f t="shared" si="0"/>
        <v>89.79</v>
      </c>
      <c r="J13" s="13">
        <f t="shared" si="0"/>
        <v>862.2</v>
      </c>
      <c r="K13" s="14">
        <f t="shared" si="0"/>
        <v>1907.2336</v>
      </c>
      <c r="L13" s="13">
        <f>SUM(C13:K13)</f>
        <v>4953.0435999999991</v>
      </c>
    </row>
    <row r="14" spans="1:13" x14ac:dyDescent="0.25">
      <c r="C14" s="10"/>
      <c r="D14" s="10"/>
      <c r="E14" s="10"/>
      <c r="F14" s="10"/>
      <c r="G14" s="10"/>
      <c r="H14" s="10"/>
      <c r="I14" s="10"/>
      <c r="J14" s="10"/>
      <c r="K14" s="11"/>
      <c r="L14" s="10"/>
    </row>
    <row r="15" spans="1:13" ht="18.75" x14ac:dyDescent="0.3">
      <c r="A15" s="4" t="s">
        <v>18</v>
      </c>
      <c r="C15" s="10"/>
      <c r="D15" s="10"/>
      <c r="E15" s="10"/>
      <c r="F15" s="10"/>
      <c r="G15" s="10"/>
      <c r="H15" s="10"/>
      <c r="I15" s="10"/>
      <c r="J15" s="10"/>
      <c r="K15" s="11"/>
      <c r="L15" s="10"/>
    </row>
    <row r="16" spans="1:13" x14ac:dyDescent="0.25">
      <c r="A16" s="7">
        <v>7</v>
      </c>
      <c r="B16" s="7" t="s">
        <v>19</v>
      </c>
      <c r="C16" s="15"/>
      <c r="D16" s="15"/>
      <c r="E16" s="15"/>
      <c r="F16" s="15"/>
      <c r="G16" s="15"/>
      <c r="H16" s="15">
        <f>H9</f>
        <v>112.6</v>
      </c>
      <c r="I16" s="15"/>
      <c r="J16" s="15"/>
      <c r="K16" s="16"/>
      <c r="L16" s="15">
        <f>SUM(C16:K16)</f>
        <v>112.6</v>
      </c>
    </row>
    <row r="17" spans="1:13" x14ac:dyDescent="0.25">
      <c r="A17" s="7">
        <v>8</v>
      </c>
      <c r="B17" s="7" t="s">
        <v>20</v>
      </c>
      <c r="C17" s="17"/>
      <c r="D17" s="17"/>
      <c r="E17" s="17"/>
      <c r="F17" s="17"/>
      <c r="G17" s="17"/>
      <c r="H17" s="17"/>
      <c r="I17" s="17"/>
      <c r="J17" s="17">
        <f>J10+J9</f>
        <v>862.2</v>
      </c>
      <c r="K17" s="18"/>
      <c r="L17" s="15">
        <f>SUM(C17:K17)</f>
        <v>862.2</v>
      </c>
    </row>
    <row r="18" spans="1:13" x14ac:dyDescent="0.25">
      <c r="A18" s="7">
        <v>9</v>
      </c>
      <c r="B18" s="7" t="s">
        <v>21</v>
      </c>
      <c r="C18" s="19">
        <f>C11</f>
        <v>34.21</v>
      </c>
      <c r="D18" s="19">
        <f t="shared" ref="D18:F18" si="1">D11</f>
        <v>34.32</v>
      </c>
      <c r="E18" s="19">
        <f t="shared" si="1"/>
        <v>34.21</v>
      </c>
      <c r="F18" s="19">
        <f t="shared" si="1"/>
        <v>33.909999999999997</v>
      </c>
      <c r="G18" s="19">
        <f>G11+G8+G7+G10</f>
        <v>480.14000000000004</v>
      </c>
      <c r="H18" s="19">
        <f>H8+H7+H10</f>
        <v>123.63</v>
      </c>
      <c r="I18" s="19"/>
      <c r="J18" s="19"/>
      <c r="K18" s="41">
        <f>300+100*2+100</f>
        <v>600</v>
      </c>
      <c r="L18" s="19">
        <f>SUM(C18:K18)</f>
        <v>1340.42</v>
      </c>
    </row>
    <row r="19" spans="1:13" x14ac:dyDescent="0.25">
      <c r="A19" s="7">
        <v>10</v>
      </c>
      <c r="B19" s="7" t="s">
        <v>22</v>
      </c>
      <c r="C19" s="20">
        <f>C7+C8+C9+C10</f>
        <v>316.25000000000006</v>
      </c>
      <c r="D19" s="20">
        <f t="shared" ref="D19:F19" si="2">D7+D8+D9+D10</f>
        <v>300.83999999999997</v>
      </c>
      <c r="E19" s="20">
        <f t="shared" si="2"/>
        <v>307.45999999999998</v>
      </c>
      <c r="F19" s="20">
        <f t="shared" si="2"/>
        <v>316.25</v>
      </c>
      <c r="G19" s="20"/>
      <c r="H19" s="20"/>
      <c r="I19" s="20">
        <f>I13</f>
        <v>89.79</v>
      </c>
      <c r="J19" s="20"/>
      <c r="K19" s="42">
        <f>30.96*30.66+97.18+60.82+100*2</f>
        <v>1307.2336</v>
      </c>
      <c r="L19" s="20">
        <f>SUM(C19:K19)</f>
        <v>2637.8235999999997</v>
      </c>
    </row>
    <row r="20" spans="1:13" x14ac:dyDescent="0.25">
      <c r="A20" s="7">
        <v>11</v>
      </c>
      <c r="B20" s="7" t="s">
        <v>23</v>
      </c>
      <c r="C20" s="21">
        <f t="shared" ref="C20:J20" si="3">SUM(C16:C19)</f>
        <v>350.46000000000004</v>
      </c>
      <c r="D20" s="21">
        <f t="shared" si="3"/>
        <v>335.15999999999997</v>
      </c>
      <c r="E20" s="21">
        <f t="shared" si="3"/>
        <v>341.66999999999996</v>
      </c>
      <c r="F20" s="21">
        <f t="shared" si="3"/>
        <v>350.15999999999997</v>
      </c>
      <c r="G20" s="21">
        <f t="shared" si="3"/>
        <v>480.14000000000004</v>
      </c>
      <c r="H20" s="21">
        <f t="shared" si="3"/>
        <v>236.23</v>
      </c>
      <c r="I20" s="21">
        <f t="shared" si="3"/>
        <v>89.79</v>
      </c>
      <c r="J20" s="21">
        <f t="shared" si="3"/>
        <v>862.2</v>
      </c>
      <c r="K20" s="22">
        <f>SUM(K16:K19)</f>
        <v>1907.2336</v>
      </c>
      <c r="L20" s="13">
        <f>SUM(L16:L19)</f>
        <v>4953.0436</v>
      </c>
    </row>
    <row r="21" spans="1:13" x14ac:dyDescent="0.25">
      <c r="C21" s="10"/>
      <c r="D21" s="10"/>
      <c r="E21" s="10"/>
      <c r="F21" s="10"/>
      <c r="G21" s="10"/>
      <c r="H21" s="10"/>
      <c r="I21" s="10"/>
      <c r="J21" s="10"/>
      <c r="K21" s="11"/>
      <c r="L21" s="10"/>
    </row>
    <row r="22" spans="1:13" ht="26.25" x14ac:dyDescent="0.4">
      <c r="A22" s="34" t="s">
        <v>24</v>
      </c>
      <c r="C22" s="10"/>
      <c r="D22" s="10"/>
      <c r="E22" s="10"/>
      <c r="F22" s="10"/>
      <c r="G22" s="10"/>
      <c r="H22" s="10"/>
      <c r="I22" s="10"/>
      <c r="J22" s="10"/>
      <c r="K22" s="11"/>
      <c r="L22" s="10"/>
    </row>
    <row r="23" spans="1:13" ht="18.75" x14ac:dyDescent="0.3">
      <c r="A23" s="4" t="s">
        <v>25</v>
      </c>
      <c r="C23" s="10"/>
      <c r="D23" s="10"/>
      <c r="E23" s="10"/>
      <c r="F23" s="10"/>
      <c r="G23" s="10"/>
      <c r="H23" s="10"/>
      <c r="I23" s="10"/>
      <c r="J23" s="10"/>
      <c r="L23" s="10"/>
    </row>
    <row r="24" spans="1:13" x14ac:dyDescent="0.25">
      <c r="A24" s="7">
        <v>12</v>
      </c>
      <c r="B24" s="7" t="s">
        <v>19</v>
      </c>
      <c r="C24" s="23"/>
      <c r="D24" s="23"/>
      <c r="E24" s="23"/>
      <c r="F24" s="23"/>
      <c r="G24" s="23"/>
      <c r="H24" s="23"/>
      <c r="I24" s="23"/>
      <c r="J24" s="23"/>
      <c r="K24" s="23"/>
      <c r="L24" s="10"/>
    </row>
    <row r="25" spans="1:13" x14ac:dyDescent="0.25">
      <c r="A25" s="7">
        <v>13</v>
      </c>
      <c r="B25" s="7" t="s">
        <v>20</v>
      </c>
      <c r="C25" s="31"/>
      <c r="D25" s="31"/>
      <c r="E25" s="31"/>
      <c r="F25" s="31"/>
      <c r="G25" s="31"/>
      <c r="H25" s="31"/>
      <c r="I25" s="31"/>
      <c r="J25" s="31"/>
      <c r="K25" s="31"/>
      <c r="L25" s="10"/>
    </row>
    <row r="26" spans="1:13" x14ac:dyDescent="0.25">
      <c r="A26" s="7">
        <v>14</v>
      </c>
      <c r="B26" s="7" t="s">
        <v>21</v>
      </c>
      <c r="C26" s="24"/>
      <c r="D26" s="24"/>
      <c r="E26" s="24"/>
      <c r="F26" s="24"/>
      <c r="G26" s="24"/>
      <c r="H26" s="24"/>
      <c r="I26" s="24"/>
      <c r="J26" s="24"/>
      <c r="K26" s="24"/>
      <c r="L26" s="10"/>
    </row>
    <row r="27" spans="1:13" x14ac:dyDescent="0.25">
      <c r="A27" s="7">
        <v>15</v>
      </c>
      <c r="B27" s="7" t="s">
        <v>22</v>
      </c>
      <c r="C27" s="25"/>
      <c r="D27" s="25"/>
      <c r="E27" s="25"/>
      <c r="F27" s="25"/>
      <c r="G27" s="25"/>
      <c r="H27" s="25"/>
      <c r="I27" s="25"/>
      <c r="J27" s="25"/>
      <c r="K27" s="25"/>
      <c r="L27" s="10"/>
    </row>
    <row r="28" spans="1:13" ht="18.75" x14ac:dyDescent="0.3">
      <c r="A28" s="2"/>
      <c r="B28" s="3"/>
      <c r="C28" s="26"/>
      <c r="D28" s="26"/>
      <c r="E28" s="26"/>
      <c r="F28" s="26"/>
      <c r="G28" s="26"/>
      <c r="H28" s="26"/>
      <c r="I28" s="26"/>
      <c r="J28" s="26"/>
      <c r="K28" s="26"/>
      <c r="L28" s="10"/>
    </row>
    <row r="29" spans="1:13" ht="37.5" x14ac:dyDescent="0.3">
      <c r="A29" s="4" t="s">
        <v>26</v>
      </c>
      <c r="C29" s="10"/>
      <c r="D29" s="10"/>
      <c r="E29" s="10"/>
      <c r="F29" s="10"/>
      <c r="G29" s="10"/>
      <c r="H29" s="10"/>
      <c r="I29" s="10"/>
      <c r="J29" s="10"/>
      <c r="L29" s="27" t="s">
        <v>27</v>
      </c>
    </row>
    <row r="30" spans="1:13" ht="24.75" customHeight="1" x14ac:dyDescent="0.35">
      <c r="A30" s="28">
        <v>16</v>
      </c>
      <c r="B30" s="28" t="s">
        <v>28</v>
      </c>
      <c r="C30" s="8">
        <f>C16*C24+C17*C25+C18*C26+C19*C27</f>
        <v>0</v>
      </c>
      <c r="D30" s="8">
        <f t="shared" ref="D30:J30" si="4">D16*D24+D17*D25+D18*D26+D19*D27</f>
        <v>0</v>
      </c>
      <c r="E30" s="8">
        <f t="shared" si="4"/>
        <v>0</v>
      </c>
      <c r="F30" s="8">
        <f t="shared" si="4"/>
        <v>0</v>
      </c>
      <c r="G30" s="8">
        <f t="shared" si="4"/>
        <v>0</v>
      </c>
      <c r="H30" s="8">
        <f t="shared" si="4"/>
        <v>0</v>
      </c>
      <c r="I30" s="8">
        <f t="shared" si="4"/>
        <v>0</v>
      </c>
      <c r="J30" s="8">
        <f t="shared" si="4"/>
        <v>0</v>
      </c>
      <c r="K30" s="8">
        <f>K16*K24+K17*K25+K18*K26+K19*K27</f>
        <v>0</v>
      </c>
      <c r="L30" s="29">
        <f>SUM(C30:K30)</f>
        <v>0</v>
      </c>
      <c r="M30" t="s">
        <v>37</v>
      </c>
    </row>
    <row r="31" spans="1:13" ht="23.25" x14ac:dyDescent="0.35">
      <c r="A31" s="44" t="s">
        <v>39</v>
      </c>
      <c r="F31" s="33"/>
      <c r="L31" s="3"/>
    </row>
    <row r="32" spans="1:13" ht="36" customHeight="1" x14ac:dyDescent="0.3">
      <c r="A32" s="28">
        <v>1</v>
      </c>
      <c r="B32" s="51" t="s">
        <v>44</v>
      </c>
      <c r="C32" s="51"/>
      <c r="D32" s="51"/>
      <c r="E32" s="51"/>
      <c r="F32" s="51"/>
      <c r="G32" s="51"/>
      <c r="H32" s="51"/>
      <c r="I32" s="51"/>
      <c r="J32" s="51"/>
      <c r="K32" s="51"/>
      <c r="L32" s="32"/>
      <c r="M32" t="s">
        <v>37</v>
      </c>
    </row>
    <row r="33" spans="1:15" ht="39" customHeight="1" x14ac:dyDescent="0.3">
      <c r="A33" s="7">
        <v>2</v>
      </c>
      <c r="B33" s="52" t="s">
        <v>29</v>
      </c>
      <c r="C33" s="52"/>
      <c r="D33" s="52"/>
      <c r="E33" s="52"/>
      <c r="F33" s="52"/>
      <c r="G33" s="52"/>
      <c r="H33" s="52"/>
      <c r="I33" s="52"/>
      <c r="J33" s="52"/>
      <c r="K33" s="52"/>
      <c r="L33" s="32"/>
      <c r="M33" t="s">
        <v>37</v>
      </c>
    </row>
    <row r="34" spans="1:15" x14ac:dyDescent="0.25"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5" ht="18.75" x14ac:dyDescent="0.3">
      <c r="A35" s="3"/>
      <c r="B35" s="49" t="s">
        <v>30</v>
      </c>
      <c r="C35" s="49"/>
      <c r="D35" s="49"/>
      <c r="E35" s="49"/>
      <c r="F35" s="49"/>
      <c r="G35" s="49"/>
      <c r="H35" s="49"/>
      <c r="I35" s="49"/>
      <c r="J35" s="49"/>
      <c r="K35" s="49"/>
      <c r="L35" s="30">
        <f>L30+L32+L33</f>
        <v>0</v>
      </c>
      <c r="M35" t="s">
        <v>37</v>
      </c>
    </row>
    <row r="36" spans="1:15" ht="21" customHeight="1" x14ac:dyDescent="0.3">
      <c r="B36" s="49" t="s">
        <v>40</v>
      </c>
      <c r="C36" s="49"/>
      <c r="D36" s="49"/>
      <c r="E36" s="49"/>
      <c r="F36" s="49"/>
      <c r="G36" s="49"/>
      <c r="H36" s="49"/>
      <c r="I36" s="49"/>
      <c r="J36" s="49"/>
      <c r="K36" s="49"/>
      <c r="L36" s="30">
        <f>12*L35</f>
        <v>0</v>
      </c>
      <c r="M36" t="s">
        <v>37</v>
      </c>
    </row>
    <row r="37" spans="1:15" ht="18.75" x14ac:dyDescent="0.3">
      <c r="A37" s="50" t="s">
        <v>36</v>
      </c>
      <c r="B37" s="50"/>
      <c r="C37" s="50"/>
    </row>
    <row r="38" spans="1:15" ht="33.75" customHeight="1" x14ac:dyDescent="0.25">
      <c r="A38" s="7">
        <v>1</v>
      </c>
      <c r="B38" s="48" t="s">
        <v>31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</row>
    <row r="39" spans="1:15" ht="39.75" customHeight="1" x14ac:dyDescent="0.25">
      <c r="A39" s="7">
        <v>2</v>
      </c>
      <c r="B39" s="48" t="s">
        <v>43</v>
      </c>
      <c r="C39" s="48"/>
      <c r="D39" s="48"/>
      <c r="E39" s="48"/>
      <c r="F39" s="48"/>
      <c r="G39" s="48"/>
      <c r="H39" s="48"/>
      <c r="I39" s="48"/>
      <c r="J39" s="48"/>
      <c r="K39" s="48"/>
      <c r="L39" s="48"/>
    </row>
    <row r="40" spans="1:15" x14ac:dyDescent="0.25">
      <c r="A40" s="7">
        <v>3</v>
      </c>
      <c r="B40" s="54" t="s">
        <v>38</v>
      </c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3">
        <f>(3.91+3.91+3.91)*3.41*2+8*2.3*0.57+(2*1.8*4.34+2.92*4.34)</f>
        <v>118.7834</v>
      </c>
      <c r="N40" s="53"/>
      <c r="O40" s="53"/>
    </row>
    <row r="41" spans="1:15" x14ac:dyDescent="0.25">
      <c r="A41" s="7">
        <v>4</v>
      </c>
      <c r="B41" s="54" t="s">
        <v>32</v>
      </c>
      <c r="C41" s="54"/>
      <c r="D41" s="54"/>
      <c r="E41" s="54"/>
      <c r="F41" s="54"/>
      <c r="G41" s="54"/>
      <c r="H41" s="54"/>
      <c r="I41" s="54"/>
      <c r="J41" s="54"/>
      <c r="K41" s="54"/>
      <c r="L41" s="54"/>
    </row>
    <row r="42" spans="1:15" x14ac:dyDescent="0.25">
      <c r="A42" s="7">
        <v>5</v>
      </c>
      <c r="B42" s="45" t="s">
        <v>34</v>
      </c>
      <c r="C42" s="46"/>
      <c r="D42" s="46"/>
      <c r="E42" s="46"/>
      <c r="F42" s="46"/>
      <c r="G42" s="46"/>
      <c r="H42" s="46"/>
      <c r="I42" s="46"/>
      <c r="J42" s="46"/>
      <c r="K42" s="46"/>
      <c r="L42" s="47"/>
    </row>
    <row r="43" spans="1:15" ht="33.75" customHeight="1" x14ac:dyDescent="0.25">
      <c r="A43" s="7">
        <v>6</v>
      </c>
      <c r="B43" s="48" t="s">
        <v>35</v>
      </c>
      <c r="C43" s="48"/>
      <c r="D43" s="48"/>
      <c r="E43" s="48"/>
      <c r="F43" s="48"/>
      <c r="G43" s="48"/>
      <c r="H43" s="48"/>
      <c r="I43" s="48"/>
      <c r="J43" s="48"/>
      <c r="K43" s="48"/>
      <c r="L43" s="48"/>
    </row>
  </sheetData>
  <sheetProtection algorithmName="SHA-512" hashValue="clmuuA1nyuKzp3DL3m1lUoHiBgdchSdtBW1OulzuTfoEjn8dWqSn7u0FgENIEk/5nmvuE2D6VsU8TVXW4rKGKg==" saltValue="7hOKcZi5IWvoRr7txGj4MA==" spinCount="100000" sheet="1" objects="1" scenarios="1"/>
  <mergeCells count="12">
    <mergeCell ref="M40:O40"/>
    <mergeCell ref="B40:L40"/>
    <mergeCell ref="B41:L41"/>
    <mergeCell ref="B39:L39"/>
    <mergeCell ref="B43:L43"/>
    <mergeCell ref="B38:L38"/>
    <mergeCell ref="B36:K36"/>
    <mergeCell ref="A37:C37"/>
    <mergeCell ref="B32:K32"/>
    <mergeCell ref="B33:K33"/>
    <mergeCell ref="B34:K34"/>
    <mergeCell ref="B35:K35"/>
  </mergeCells>
  <pageMargins left="0.7" right="0.7" top="0.75" bottom="0.75" header="0.3" footer="0.3"/>
  <pageSetup paperSize="9" scale="5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2A330-A427-4E4B-B79A-A6F8AE29BD93}">
  <dimension ref="B3"/>
  <sheetViews>
    <sheetView topLeftCell="A40" workbookViewId="0">
      <selection activeCell="S26" sqref="S26"/>
    </sheetView>
  </sheetViews>
  <sheetFormatPr defaultRowHeight="15" x14ac:dyDescent="0.25"/>
  <sheetData>
    <row r="3" spans="2:2" x14ac:dyDescent="0.25">
      <c r="B3" s="43"/>
    </row>
  </sheetData>
  <sheetProtection algorithmName="SHA-512" hashValue="/3thDUiwtEEF4broG5QaaikT5fg7hS22SZ50NSrxwqUqbjQkPu796XLbU/tFyJo/HGVB4zICSnj6WGlhCwPVNA==" saltValue="iCEkZNlOsOntXgTAWfbA5g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EA189-AD08-4C2F-9C0F-3669A8CFB33F}">
  <dimension ref="A1"/>
  <sheetViews>
    <sheetView workbookViewId="0"/>
  </sheetViews>
  <sheetFormatPr defaultRowHeight="15" x14ac:dyDescent="0.25"/>
  <sheetData/>
  <sheetProtection algorithmName="SHA-512" hashValue="JTuFTYOiLswmyLxExR7OO1vS59Bb3K8OmS6wTIKuZCGnhlL2YRs+YcG46KURlonN4mnUaPZsyp9GA8liqJ1S6w==" saltValue="CkB5u/Rnp8BYes0OG8jbBQ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E3919-9422-4A41-9963-5D269C035CA6}">
  <dimension ref="A1"/>
  <sheetViews>
    <sheetView topLeftCell="A25" workbookViewId="0">
      <selection activeCell="T18" sqref="T18"/>
    </sheetView>
  </sheetViews>
  <sheetFormatPr defaultRowHeight="15" x14ac:dyDescent="0.25"/>
  <sheetData/>
  <sheetProtection algorithmName="SHA-512" hashValue="JqDeu6X6jB1Ra7IUyPoMFmVV2MqAxHNUlfmGKhzEDo+MAfTx71AIc3vRpLlUzRUKvolb8r0hM0F/b3wrY2nZCw==" saltValue="bu6agAxPbd1qPYC0dQ53pw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B135C-0AB5-41FB-8214-8E9F6C012F8C}">
  <dimension ref="A1"/>
  <sheetViews>
    <sheetView topLeftCell="A28" workbookViewId="0">
      <selection activeCell="A3" sqref="A3"/>
    </sheetView>
  </sheetViews>
  <sheetFormatPr defaultRowHeight="15" x14ac:dyDescent="0.25"/>
  <sheetData/>
  <sheetProtection algorithmName="SHA-512" hashValue="e1fIx1xk5amtJKh5ExirsD8o027DOAindkZo9gL+llU6Ib/8SDeK3aRSL5aO29Wd69CPTaSOVzvHNblVsRb4mA==" saltValue="DkQ5wCEqYz8JhpRPLX2r8Q==" spinCount="100000"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7F149-E640-455A-B1DC-63A4BB0330D6}">
  <dimension ref="A1"/>
  <sheetViews>
    <sheetView workbookViewId="0"/>
  </sheetViews>
  <sheetFormatPr defaultRowHeight="15" x14ac:dyDescent="0.25"/>
  <sheetData/>
  <sheetProtection algorithmName="SHA-512" hashValue="BqekJ1GKlKervLZJNJ+jTWBwKIIpRob4lYWZdQRTzY3q0KMN0/jTAY6skJQwybs7iFguY6vqRCvq9zviPS//cA==" saltValue="996LBbIQAz2yjxbaY7EN2Q==" spinCount="100000" sheet="1" objects="1" scenarios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D640D-8F43-462E-8F2A-29C7F48ECB39}">
  <dimension ref="A1"/>
  <sheetViews>
    <sheetView workbookViewId="0">
      <selection activeCell="C6" sqref="C6"/>
    </sheetView>
  </sheetViews>
  <sheetFormatPr defaultRowHeight="15" x14ac:dyDescent="0.25"/>
  <sheetData/>
  <sheetProtection algorithmName="SHA-512" hashValue="Qqn07U31SN7CPoXWyQWr0p7qUvQdm5Fy4QqZnEQqgfSotxYj7WvVlqaUL8p1R179fd7W81dOxDSG7BKfAew3CA==" saltValue="CO9DqNB0shmNSFlzfEqnFQ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Kalkulacja ceny</vt:lpstr>
      <vt:lpstr>Budynek S-poziom 3</vt:lpstr>
      <vt:lpstr>Budynek S- poziom 2</vt:lpstr>
      <vt:lpstr>Budynek S poziom 1</vt:lpstr>
      <vt:lpstr>Budynek S -poziom 0</vt:lpstr>
      <vt:lpstr>Budynek S-poziom-1</vt:lpstr>
      <vt:lpstr>Budynek Z-poziom 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Stanisław Kołodziejczyk</dc:creator>
  <cp:lastModifiedBy>Stanisław Kołodziejczyk</cp:lastModifiedBy>
  <cp:lastPrinted>2022-11-08T07:20:01Z</cp:lastPrinted>
  <dcterms:created xsi:type="dcterms:W3CDTF">2021-03-16T13:46:06Z</dcterms:created>
  <dcterms:modified xsi:type="dcterms:W3CDTF">2022-11-09T14:02:05Z</dcterms:modified>
</cp:coreProperties>
</file>