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NCA\Przetargi\Sprżatanie\Sprzątanie 2024_zapytania\"/>
    </mc:Choice>
  </mc:AlternateContent>
  <xr:revisionPtr revIDLastSave="0" documentId="8_{C961822E-E6E4-49C5-8391-F008D14B176D}" xr6:coauthVersionLast="47" xr6:coauthVersionMax="47" xr10:uidLastSave="{00000000-0000-0000-0000-000000000000}"/>
  <workbookProtection workbookAlgorithmName="SHA-512" workbookHashValue="DnpPMVvlcMJlarfqiNm4cKI61PKITKizqNXIVITy9aVeNy3uuc0q85QYSDr4tR7mlHOdvxKdBr1722Ws84tr3w==" workbookSaltValue="AfUkfe/eHMboseiw7jGsgQ==" workbookSpinCount="100000" lockStructure="1"/>
  <bookViews>
    <workbookView xWindow="-120" yWindow="-120" windowWidth="20730" windowHeight="11160" xr2:uid="{2A46BFAB-1D2E-4DC1-AA17-D0B885E1FC2B}"/>
  </bookViews>
  <sheets>
    <sheet name="Kalkulacja ceny" sheetId="3" r:id="rId1"/>
    <sheet name="Budynek S-poziom 3" sheetId="11" r:id="rId2"/>
    <sheet name="Budynek S-poziom 2" sheetId="12" r:id="rId3"/>
    <sheet name="Budynek S-poziom 1" sheetId="13" r:id="rId4"/>
    <sheet name="Budynek S- poziom 0" sheetId="15" r:id="rId5"/>
    <sheet name="Budynek S- poziom-1" sheetId="14" r:id="rId6"/>
    <sheet name="Budynek Z-Poziom 0" sheetId="16" r:id="rId7"/>
  </sheets>
  <definedNames>
    <definedName name="_xlnm.Print_Area" localSheetId="0">'Kalkulacja ceny'!$A$1:$O$49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" i="3" l="1"/>
  <c r="K22" i="3"/>
  <c r="H23" i="3"/>
  <c r="H10" i="3"/>
  <c r="I23" i="3"/>
  <c r="L13" i="3"/>
  <c r="I22" i="3"/>
  <c r="G13" i="3"/>
  <c r="G11" i="3"/>
  <c r="L11" i="3" s="1"/>
  <c r="G9" i="3"/>
  <c r="L9" i="3" s="1"/>
  <c r="H7" i="3"/>
  <c r="L7" i="3" s="1"/>
  <c r="G7" i="3"/>
  <c r="J13" i="3"/>
  <c r="J11" i="3"/>
  <c r="F17" i="3"/>
  <c r="F22" i="3" s="1"/>
  <c r="E17" i="3"/>
  <c r="E22" i="3" s="1"/>
  <c r="D17" i="3"/>
  <c r="D22" i="3" s="1"/>
  <c r="C17" i="3"/>
  <c r="C22" i="3" s="1"/>
  <c r="G15" i="3"/>
  <c r="L15" i="3" s="1"/>
  <c r="H22" i="3" l="1"/>
  <c r="J21" i="3"/>
  <c r="L21" i="3" s="1"/>
  <c r="J17" i="3"/>
  <c r="I17" i="3"/>
  <c r="F34" i="3"/>
  <c r="G17" i="3"/>
  <c r="G22" i="3" s="1"/>
  <c r="G24" i="3" s="1"/>
  <c r="D24" i="3"/>
  <c r="D34" i="3"/>
  <c r="L20" i="3"/>
  <c r="J24" i="3"/>
  <c r="E34" i="3"/>
  <c r="E24" i="3"/>
  <c r="H17" i="3"/>
  <c r="H24" i="3" s="1"/>
  <c r="J34" i="3" l="1"/>
  <c r="I24" i="3"/>
  <c r="G34" i="3"/>
  <c r="H34" i="3"/>
  <c r="F24" i="3"/>
  <c r="C24" i="3"/>
  <c r="C34" i="3"/>
  <c r="I34" i="3"/>
  <c r="L23" i="3"/>
  <c r="K17" i="3"/>
  <c r="L22" i="3" s="1"/>
  <c r="L17" i="3" l="1"/>
  <c r="L24" i="3"/>
  <c r="K34" i="3"/>
  <c r="L34" i="3" s="1"/>
  <c r="L40" i="3" s="1"/>
  <c r="M42" i="3" l="1"/>
</calcChain>
</file>

<file path=xl/sharedStrings.xml><?xml version="1.0" encoding="utf-8"?>
<sst xmlns="http://schemas.openxmlformats.org/spreadsheetml/2006/main" count="53" uniqueCount="45">
  <si>
    <t>Ceny Jednostkowe</t>
  </si>
  <si>
    <t>Lp</t>
  </si>
  <si>
    <t>Opis</t>
  </si>
  <si>
    <t>Klatka A</t>
  </si>
  <si>
    <t>Klatka B</t>
  </si>
  <si>
    <t>Klatka C</t>
  </si>
  <si>
    <t>Klatka D</t>
  </si>
  <si>
    <t>Korytarze</t>
  </si>
  <si>
    <t>Pokoje biurowe</t>
  </si>
  <si>
    <t>toalety</t>
  </si>
  <si>
    <t xml:space="preserve"> Suma powierzchni w m2- suma wierszy</t>
  </si>
  <si>
    <t>3 piętro</t>
  </si>
  <si>
    <t>2 piętro</t>
  </si>
  <si>
    <t>1 piętro</t>
  </si>
  <si>
    <t>parter</t>
  </si>
  <si>
    <t>piwnica</t>
  </si>
  <si>
    <t>Częstotlowość sprzątania powierzchni okresłonej w poz. 1-5</t>
  </si>
  <si>
    <t>1 w miesiącu</t>
  </si>
  <si>
    <t>2 x w miesiącu</t>
  </si>
  <si>
    <t>1 x w tygodniu</t>
  </si>
  <si>
    <t>2x  tygodniu</t>
  </si>
  <si>
    <t>Razem w m2</t>
  </si>
  <si>
    <t>Tabela do wypełnienia</t>
  </si>
  <si>
    <t>Miesięczna stawka netto w zł za sprzątanie powierzchni o określonej częstotliwości</t>
  </si>
  <si>
    <t xml:space="preserve">Miesieczne wynagrodzenie netto w zł, wynikające z pomnożenia stawki przez powierzchnie </t>
  </si>
  <si>
    <t>Łączna kwota netto w zł</t>
  </si>
  <si>
    <t>wynagrodzenie</t>
  </si>
  <si>
    <t>Miesięczne wynagrodzenie netto</t>
  </si>
  <si>
    <t>Środki higieniczne tj. papier toaletowy, ręczniki mydło w płynie zapewnia zamawiający. środki czystości do wykonywania usług są po stronie Wykonawcy</t>
  </si>
  <si>
    <t>Środki do usunięcia chwastów zapewnia wykonawca</t>
  </si>
  <si>
    <t>sala teatralna*</t>
  </si>
  <si>
    <t>Zamawiający ma prawo zlecić wykonanie prac związanych ze sprztaniem w ramach przysługujących 16 godzin w miesiącu z trzydniowym wyprzedzeniem, przy czym w przypadku nie wykorzystania godzin rycałtowych w danym miesiącu Zamawiający ma prawo zlecić wykonanie prac do 15-go dnia przyszłego miesiaca.</t>
  </si>
  <si>
    <t>zł</t>
  </si>
  <si>
    <t>Szacunkowa powierzchnia mycia okien wynosi 120 m2 - duże powierzchnie- środki do mycia zapewnia Wykonawca</t>
  </si>
  <si>
    <t>Specyfikacja powierzchni - ul. Ujastek 1, budynek S,Z</t>
  </si>
  <si>
    <t>Dziedziniec/ zamiatanie i czyszczenie na sucho,+ codzienne opróżnianie koszy na śmieci-Powierzchnia została określona szacunkowo oraz zobrazowana na schemacie parteru budynków S i Z. Podczas przątania należy usuwać też chwasty i rośliny wyrastające okok budynków lub na dzidzińcu.</t>
  </si>
  <si>
    <t>Koszt dodatkowego pracownika 16 godz. miesięcznie ( do wykorzystania do 15 dnia kalendarzowego kolejnego miesiaca)</t>
  </si>
  <si>
    <t>Załącznik nr 1A</t>
  </si>
  <si>
    <t>Uwagi :</t>
  </si>
  <si>
    <t xml:space="preserve">Koszt dodatkowego pracownika 8 godz. Miesięcznie, na żadanie Zamawiającego z 3 dniowym wyprzedzeniem </t>
  </si>
  <si>
    <t>Koszt dwu godzin miesięcznie pracownika</t>
  </si>
  <si>
    <t>Sprzątania wymagane 2 razy w tygodniu powinny mieć przynajmniej dwudniowy odstęp pomiędzy sprzątaniem/ nie mogą być dzień po dniu</t>
  </si>
  <si>
    <t>Sprztanie sali teatralnej 2 x w miesiącu , z zastrzeżeniem, że przynajmniej 1 na miesiąc czyszczenie maszynowe całej powierzchni. Pierwsze czyszczenie maszynowe  w grudniu 2024</t>
  </si>
  <si>
    <t>Powierzchnia budynku przy ul. Ujastek 1 w m2, przewidywana do sprzątania/ Załacznik do aneksu do umowy z dnia…................................</t>
  </si>
  <si>
    <t>Koszt dwukrotnego mycia wskazanych okien i przeszkleń- w marcu i wrześniu 2025- stawka w przeliczeniu na miesięczny ryczałt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</si>
</sst>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0" borderId="0" xfId="0" applyFont="1"/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/>
    <xf numFmtId="4" fontId="0" fillId="0" borderId="1" xfId="0" applyNumberFormat="1" applyBorder="1"/>
    <xf numFmtId="4" fontId="0" fillId="0" borderId="0" xfId="0" applyNumberFormat="1"/>
    <xf numFmtId="3" fontId="0" fillId="0" borderId="0" xfId="0" applyNumberFormat="1"/>
    <xf numFmtId="0" fontId="1" fillId="0" borderId="0" xfId="0" applyFont="1"/>
    <xf numFmtId="4" fontId="1" fillId="0" borderId="0" xfId="0" applyNumberFormat="1" applyFont="1"/>
    <xf numFmtId="3" fontId="1" fillId="0" borderId="0" xfId="0" applyNumberFormat="1" applyFont="1"/>
    <xf numFmtId="4" fontId="1" fillId="2" borderId="1" xfId="0" applyNumberFormat="1" applyFont="1" applyFill="1" applyBorder="1"/>
    <xf numFmtId="3" fontId="1" fillId="2" borderId="1" xfId="0" applyNumberFormat="1" applyFont="1" applyFill="1" applyBorder="1"/>
    <xf numFmtId="4" fontId="1" fillId="3" borderId="1" xfId="0" applyNumberFormat="1" applyFont="1" applyFill="1" applyBorder="1"/>
    <xf numFmtId="3" fontId="1" fillId="3" borderId="1" xfId="0" applyNumberFormat="1" applyFont="1" applyFill="1" applyBorder="1"/>
    <xf numFmtId="4" fontId="1" fillId="4" borderId="1" xfId="0" applyNumberFormat="1" applyFont="1" applyFill="1" applyBorder="1"/>
    <xf numFmtId="4" fontId="1" fillId="5" borderId="1" xfId="0" applyNumberFormat="1" applyFont="1" applyFill="1" applyBorder="1"/>
    <xf numFmtId="4" fontId="1" fillId="0" borderId="1" xfId="0" applyNumberFormat="1" applyFont="1" applyBorder="1"/>
    <xf numFmtId="3" fontId="1" fillId="0" borderId="1" xfId="0" applyNumberFormat="1" applyFont="1" applyBorder="1"/>
    <xf numFmtId="4" fontId="1" fillId="2" borderId="1" xfId="0" applyNumberFormat="1" applyFont="1" applyFill="1" applyBorder="1" applyProtection="1">
      <protection locked="0"/>
    </xf>
    <xf numFmtId="4" fontId="1" fillId="4" borderId="1" xfId="0" applyNumberFormat="1" applyFont="1" applyFill="1" applyBorder="1" applyProtection="1">
      <protection locked="0"/>
    </xf>
    <xf numFmtId="4" fontId="1" fillId="5" borderId="1" xfId="0" applyNumberFormat="1" applyFont="1" applyFill="1" applyBorder="1" applyProtection="1">
      <protection locked="0"/>
    </xf>
    <xf numFmtId="4" fontId="0" fillId="0" borderId="0" xfId="0" applyNumberFormat="1" applyProtection="1">
      <protection locked="0"/>
    </xf>
    <xf numFmtId="4" fontId="3" fillId="0" borderId="0" xfId="0" applyNumberFormat="1" applyFont="1" applyAlignment="1">
      <alignment wrapText="1"/>
    </xf>
    <xf numFmtId="0" fontId="1" fillId="0" borderId="1" xfId="0" applyFont="1" applyBorder="1"/>
    <xf numFmtId="4" fontId="4" fillId="0" borderId="1" xfId="0" applyNumberFormat="1" applyFont="1" applyBorder="1"/>
    <xf numFmtId="4" fontId="1" fillId="3" borderId="1" xfId="0" applyNumberFormat="1" applyFont="1" applyFill="1" applyBorder="1" applyProtection="1">
      <protection locked="0"/>
    </xf>
    <xf numFmtId="4" fontId="6" fillId="6" borderId="1" xfId="0" applyNumberFormat="1" applyFont="1" applyFill="1" applyBorder="1" applyProtection="1">
      <protection locked="0"/>
    </xf>
    <xf numFmtId="0" fontId="0" fillId="6" borderId="0" xfId="0" applyFill="1"/>
    <xf numFmtId="0" fontId="7" fillId="0" borderId="0" xfId="0" applyFont="1"/>
    <xf numFmtId="3" fontId="0" fillId="4" borderId="0" xfId="0" applyNumberFormat="1" applyFill="1"/>
    <xf numFmtId="3" fontId="0" fillId="5" borderId="0" xfId="0" applyNumberFormat="1" applyFill="1"/>
    <xf numFmtId="0" fontId="8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4" fontId="0" fillId="4" borderId="1" xfId="0" applyNumberFormat="1" applyFill="1" applyBorder="1" applyAlignment="1">
      <alignment horizontal="center"/>
    </xf>
    <xf numFmtId="4" fontId="0" fillId="4" borderId="6" xfId="0" applyNumberFormat="1" applyFill="1" applyBorder="1" applyAlignment="1">
      <alignment horizontal="center"/>
    </xf>
    <xf numFmtId="4" fontId="0" fillId="4" borderId="7" xfId="0" applyNumberFormat="1" applyFill="1" applyBorder="1" applyAlignment="1">
      <alignment horizontal="center"/>
    </xf>
    <xf numFmtId="4" fontId="0" fillId="7" borderId="1" xfId="0" applyNumberFormat="1" applyFill="1" applyBorder="1" applyAlignment="1">
      <alignment horizontal="center"/>
    </xf>
    <xf numFmtId="4" fontId="0" fillId="7" borderId="7" xfId="0" applyNumberFormat="1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7" borderId="6" xfId="0" applyNumberFormat="1" applyFill="1" applyBorder="1" applyAlignment="1">
      <alignment horizontal="center"/>
    </xf>
    <xf numFmtId="3" fontId="0" fillId="4" borderId="6" xfId="0" applyNumberFormat="1" applyFill="1" applyBorder="1" applyAlignment="1">
      <alignment horizontal="center"/>
    </xf>
    <xf numFmtId="3" fontId="0" fillId="7" borderId="7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4" fontId="3" fillId="0" borderId="2" xfId="0" applyNumberFormat="1" applyFont="1" applyBorder="1"/>
    <xf numFmtId="0" fontId="0" fillId="0" borderId="1" xfId="0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1" xfId="0" applyBorder="1" applyAlignment="1">
      <alignment horizontal="left"/>
    </xf>
    <xf numFmtId="4" fontId="0" fillId="4" borderId="6" xfId="0" applyNumberFormat="1" applyFill="1" applyBorder="1" applyAlignment="1">
      <alignment horizontal="center"/>
    </xf>
    <xf numFmtId="4" fontId="0" fillId="4" borderId="7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4" fontId="0" fillId="0" borderId="6" xfId="0" applyNumberFormat="1" applyBorder="1" applyAlignment="1">
      <alignment horizontal="right"/>
    </xf>
    <xf numFmtId="0" fontId="0" fillId="0" borderId="7" xfId="0" applyBorder="1" applyAlignment="1">
      <alignment horizontal="right"/>
    </xf>
    <xf numFmtId="4" fontId="0" fillId="0" borderId="7" xfId="0" applyNumberFormat="1" applyBorder="1" applyAlignment="1">
      <alignment horizontal="right"/>
    </xf>
    <xf numFmtId="4" fontId="0" fillId="3" borderId="6" xfId="0" applyNumberFormat="1" applyFill="1" applyBorder="1" applyAlignment="1">
      <alignment horizontal="center"/>
    </xf>
    <xf numFmtId="4" fontId="0" fillId="3" borderId="7" xfId="0" applyNumberFormat="1" applyFill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33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28</xdr:col>
      <xdr:colOff>200025</xdr:colOff>
      <xdr:row>128</xdr:row>
      <xdr:rowOff>9525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1CF22E1-06AB-CB56-8A4C-242F28210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200025</xdr:colOff>
      <xdr:row>125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F8870E8-3826-5536-E1BA-5417CB25C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200025</xdr:colOff>
      <xdr:row>124</xdr:row>
      <xdr:rowOff>9525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873BE10-2040-CC0A-FC45-CCBA78C72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200025</xdr:colOff>
      <xdr:row>125</xdr:row>
      <xdr:rowOff>9525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A5971B6-5A9D-F146-4A81-54136662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200025</xdr:colOff>
      <xdr:row>124</xdr:row>
      <xdr:rowOff>9525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8E23E94-E306-20C8-2818-EA5FA30A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200025</xdr:colOff>
      <xdr:row>125</xdr:row>
      <xdr:rowOff>9525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F5BECC8-CDC7-53FD-142F-AB7F8C368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6659225" cy="236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6ED1-A9FF-48C9-BD19-14D792DD3E11}">
  <sheetPr>
    <pageSetUpPr fitToPage="1"/>
  </sheetPr>
  <dimension ref="A1:O48"/>
  <sheetViews>
    <sheetView tabSelected="1" topLeftCell="A34" zoomScaleNormal="100" workbookViewId="0">
      <selection activeCell="L40" sqref="L40"/>
    </sheetView>
  </sheetViews>
  <sheetFormatPr defaultRowHeight="15" x14ac:dyDescent="0.25"/>
  <cols>
    <col min="1" max="1" width="7.42578125" customWidth="1"/>
    <col min="2" max="2" width="17.5703125" customWidth="1"/>
    <col min="3" max="3" width="11.140625" customWidth="1"/>
    <col min="10" max="10" width="11.85546875" customWidth="1"/>
    <col min="11" max="11" width="48.42578125" customWidth="1"/>
    <col min="12" max="12" width="18.7109375" customWidth="1"/>
    <col min="13" max="13" width="22.5703125" customWidth="1"/>
  </cols>
  <sheetData>
    <row r="1" spans="1:13" ht="31.5" x14ac:dyDescent="0.5">
      <c r="A1" s="1" t="s">
        <v>0</v>
      </c>
      <c r="J1" s="2"/>
      <c r="K1" s="2" t="s">
        <v>37</v>
      </c>
      <c r="L1" s="3"/>
    </row>
    <row r="2" spans="1:13" ht="31.5" x14ac:dyDescent="0.5">
      <c r="A2" s="1" t="s">
        <v>34</v>
      </c>
    </row>
    <row r="4" spans="1:13" ht="18.75" x14ac:dyDescent="0.3">
      <c r="A4" s="4" t="s">
        <v>43</v>
      </c>
    </row>
    <row r="5" spans="1:13" ht="4.5" customHeight="1" x14ac:dyDescent="0.25"/>
    <row r="6" spans="1:13" s="6" customFormat="1" ht="96" customHeight="1" x14ac:dyDescent="0.25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  <c r="F6" s="5" t="s">
        <v>6</v>
      </c>
      <c r="G6" s="5" t="s">
        <v>7</v>
      </c>
      <c r="H6" s="5" t="s">
        <v>8</v>
      </c>
      <c r="I6" s="5" t="s">
        <v>9</v>
      </c>
      <c r="J6" s="5" t="s">
        <v>30</v>
      </c>
      <c r="K6" s="5" t="s">
        <v>35</v>
      </c>
      <c r="L6" s="5" t="s">
        <v>10</v>
      </c>
    </row>
    <row r="7" spans="1:13" x14ac:dyDescent="0.25">
      <c r="A7" s="61">
        <v>1</v>
      </c>
      <c r="B7" s="61" t="s">
        <v>11</v>
      </c>
      <c r="C7" s="59">
        <v>92.58</v>
      </c>
      <c r="D7" s="59">
        <v>92.41</v>
      </c>
      <c r="E7" s="59">
        <v>92.21</v>
      </c>
      <c r="F7" s="59">
        <v>92.71</v>
      </c>
      <c r="G7" s="59">
        <f>55.38+55.12+55.86+3.09+8.29+3.09+8.29</f>
        <v>189.12</v>
      </c>
      <c r="H7" s="59">
        <f>43.61+10.34+2.15</f>
        <v>56.1</v>
      </c>
      <c r="I7" s="47">
        <v>7.64</v>
      </c>
      <c r="J7" s="61"/>
      <c r="K7" s="68"/>
      <c r="L7" s="63">
        <f>SUM(C7:K8)</f>
        <v>658.01</v>
      </c>
    </row>
    <row r="8" spans="1:13" x14ac:dyDescent="0.25">
      <c r="A8" s="62"/>
      <c r="B8" s="62"/>
      <c r="C8" s="60"/>
      <c r="D8" s="60"/>
      <c r="E8" s="60"/>
      <c r="F8" s="60"/>
      <c r="G8" s="60"/>
      <c r="H8" s="60"/>
      <c r="I8" s="41">
        <v>35.24</v>
      </c>
      <c r="J8" s="62"/>
      <c r="K8" s="69"/>
      <c r="L8" s="64"/>
      <c r="M8" s="9"/>
    </row>
    <row r="9" spans="1:13" x14ac:dyDescent="0.25">
      <c r="A9" s="61">
        <v>2</v>
      </c>
      <c r="B9" s="61" t="s">
        <v>12</v>
      </c>
      <c r="C9" s="59">
        <v>94.72</v>
      </c>
      <c r="D9" s="59">
        <v>86.54</v>
      </c>
      <c r="E9" s="59">
        <v>87.44</v>
      </c>
      <c r="F9" s="59">
        <v>94.85</v>
      </c>
      <c r="G9" s="59">
        <f>7.38+1.05+34.13+54.38+52.55+54.58</f>
        <v>204.07</v>
      </c>
      <c r="H9" s="43">
        <v>2.61</v>
      </c>
      <c r="I9" s="43">
        <v>32.07</v>
      </c>
      <c r="J9" s="61"/>
      <c r="K9" s="68"/>
      <c r="L9" s="63">
        <f>SUM(C9:K10)</f>
        <v>790.81999999999994</v>
      </c>
    </row>
    <row r="10" spans="1:13" x14ac:dyDescent="0.25">
      <c r="A10" s="62"/>
      <c r="B10" s="62"/>
      <c r="C10" s="60"/>
      <c r="D10" s="60"/>
      <c r="E10" s="60"/>
      <c r="F10" s="60"/>
      <c r="G10" s="60"/>
      <c r="H10" s="40">
        <f>24.4+11.54+36.58+12+12.72+13.12+1.05+4.84+7.38+17.74+13.42</f>
        <v>154.79</v>
      </c>
      <c r="I10" s="39">
        <v>33.729999999999997</v>
      </c>
      <c r="J10" s="62"/>
      <c r="K10" s="69"/>
      <c r="L10" s="64"/>
      <c r="M10" s="9"/>
    </row>
    <row r="11" spans="1:13" x14ac:dyDescent="0.25">
      <c r="A11" s="61">
        <v>3</v>
      </c>
      <c r="B11" s="61" t="s">
        <v>13</v>
      </c>
      <c r="C11" s="59">
        <v>94.53</v>
      </c>
      <c r="D11" s="59">
        <v>87.68</v>
      </c>
      <c r="E11" s="59">
        <v>94.01</v>
      </c>
      <c r="F11" s="59">
        <v>94.48</v>
      </c>
      <c r="G11" s="59">
        <f>54.32+16.99+46.78+17.36+54.1</f>
        <v>189.54999999999998</v>
      </c>
      <c r="H11" s="59"/>
      <c r="I11" s="39">
        <v>50.7</v>
      </c>
      <c r="J11" s="66">
        <f>271.49+52.6+96.06+26.06+26.11</f>
        <v>472.32000000000005</v>
      </c>
      <c r="K11" s="68"/>
      <c r="L11" s="63">
        <f>SUM(C11:J12)</f>
        <v>1100.46</v>
      </c>
    </row>
    <row r="12" spans="1:13" x14ac:dyDescent="0.25">
      <c r="A12" s="62"/>
      <c r="B12" s="62"/>
      <c r="C12" s="60"/>
      <c r="D12" s="60"/>
      <c r="E12" s="60"/>
      <c r="F12" s="60"/>
      <c r="G12" s="60"/>
      <c r="H12" s="60"/>
      <c r="I12" s="42">
        <v>17.190000000000001</v>
      </c>
      <c r="J12" s="67"/>
      <c r="K12" s="69"/>
      <c r="L12" s="65"/>
      <c r="M12" s="9"/>
    </row>
    <row r="13" spans="1:13" x14ac:dyDescent="0.25">
      <c r="A13" s="61">
        <v>4</v>
      </c>
      <c r="B13" s="61" t="s">
        <v>14</v>
      </c>
      <c r="C13" s="59">
        <v>34.42</v>
      </c>
      <c r="D13" s="59">
        <v>34.21</v>
      </c>
      <c r="E13" s="59">
        <v>33.799999999999997</v>
      </c>
      <c r="F13" s="59">
        <v>34.21</v>
      </c>
      <c r="G13" s="59">
        <f>49.73+27.54</f>
        <v>77.27</v>
      </c>
      <c r="H13" s="59"/>
      <c r="I13" s="39">
        <v>35.119999999999997</v>
      </c>
      <c r="J13" s="66">
        <f>28.3+30.3+150.63+30.83+25.73+26.03+98.06</f>
        <v>389.88000000000005</v>
      </c>
      <c r="K13" s="48">
        <v>1807</v>
      </c>
      <c r="L13" s="63">
        <f>SUM(C13:K14)</f>
        <v>2561.7199999999998</v>
      </c>
    </row>
    <row r="14" spans="1:13" x14ac:dyDescent="0.25">
      <c r="A14" s="62"/>
      <c r="B14" s="62"/>
      <c r="C14" s="60"/>
      <c r="D14" s="60"/>
      <c r="E14" s="60"/>
      <c r="F14" s="60"/>
      <c r="G14" s="60"/>
      <c r="H14" s="60"/>
      <c r="I14" s="42">
        <v>15.81</v>
      </c>
      <c r="J14" s="67"/>
      <c r="K14" s="49">
        <v>100</v>
      </c>
      <c r="L14" s="65"/>
      <c r="M14" s="10"/>
    </row>
    <row r="15" spans="1:13" x14ac:dyDescent="0.25">
      <c r="A15" s="50">
        <v>5</v>
      </c>
      <c r="B15" s="7" t="s">
        <v>15</v>
      </c>
      <c r="C15" s="39">
        <v>34.21</v>
      </c>
      <c r="D15" s="39">
        <v>34.32</v>
      </c>
      <c r="E15" s="39">
        <v>34.21</v>
      </c>
      <c r="F15" s="39">
        <v>33.909999999999997</v>
      </c>
      <c r="G15" s="39">
        <f>37.82+47.1+38.42+45.14+30.25</f>
        <v>198.73000000000002</v>
      </c>
      <c r="H15" s="44"/>
      <c r="I15" s="44"/>
      <c r="J15" s="8"/>
      <c r="K15" s="45"/>
      <c r="L15" s="46">
        <f>SUM(C15:K15)</f>
        <v>335.38</v>
      </c>
      <c r="M15" s="9"/>
    </row>
    <row r="16" spans="1:13" ht="8.25" customHeight="1" x14ac:dyDescent="0.25">
      <c r="C16" s="9"/>
      <c r="D16" s="9"/>
      <c r="E16" s="9"/>
      <c r="F16" s="9"/>
      <c r="G16" s="9"/>
      <c r="H16" s="9"/>
      <c r="I16" s="9"/>
      <c r="J16" s="9"/>
      <c r="K16" s="10"/>
      <c r="L16" s="9"/>
    </row>
    <row r="17" spans="1:13" s="11" customFormat="1" x14ac:dyDescent="0.25">
      <c r="A17" s="11">
        <v>6</v>
      </c>
      <c r="B17" s="11" t="s">
        <v>21</v>
      </c>
      <c r="C17" s="12">
        <f>SUM(C7:C16)</f>
        <v>350.46000000000004</v>
      </c>
      <c r="D17" s="12">
        <f t="shared" ref="D17:K17" si="0">SUM(D7:D16)</f>
        <v>335.15999999999997</v>
      </c>
      <c r="E17" s="12">
        <f t="shared" si="0"/>
        <v>341.66999999999996</v>
      </c>
      <c r="F17" s="12">
        <f t="shared" si="0"/>
        <v>350.15999999999997</v>
      </c>
      <c r="G17" s="12">
        <f t="shared" si="0"/>
        <v>858.74</v>
      </c>
      <c r="H17" s="12">
        <f t="shared" si="0"/>
        <v>213.5</v>
      </c>
      <c r="I17" s="12">
        <f t="shared" si="0"/>
        <v>227.5</v>
      </c>
      <c r="J17" s="12">
        <f t="shared" si="0"/>
        <v>862.2</v>
      </c>
      <c r="K17" s="13">
        <f t="shared" si="0"/>
        <v>1907</v>
      </c>
      <c r="L17" s="12">
        <f>SUM(C17:K17)</f>
        <v>5446.3899999999994</v>
      </c>
      <c r="M17" s="12"/>
    </row>
    <row r="18" spans="1:13" x14ac:dyDescent="0.25">
      <c r="C18" s="9"/>
      <c r="D18" s="9"/>
      <c r="E18" s="9"/>
      <c r="F18" s="9"/>
      <c r="G18" s="9"/>
      <c r="H18" s="9"/>
      <c r="I18" s="9"/>
      <c r="J18" s="9"/>
      <c r="K18" s="10"/>
      <c r="L18" s="9"/>
    </row>
    <row r="19" spans="1:13" ht="18.75" x14ac:dyDescent="0.3">
      <c r="A19" s="4" t="s">
        <v>16</v>
      </c>
      <c r="C19" s="9"/>
      <c r="D19" s="9"/>
      <c r="E19" s="9"/>
      <c r="F19" s="9"/>
      <c r="G19" s="9"/>
      <c r="H19" s="9"/>
      <c r="I19" s="9"/>
      <c r="J19" s="9"/>
      <c r="K19" s="10"/>
      <c r="L19" s="9"/>
    </row>
    <row r="20" spans="1:13" x14ac:dyDescent="0.25">
      <c r="A20" s="7">
        <v>7</v>
      </c>
      <c r="B20" s="7" t="s">
        <v>17</v>
      </c>
      <c r="C20" s="14"/>
      <c r="D20" s="14"/>
      <c r="E20" s="14"/>
      <c r="F20" s="14"/>
      <c r="G20" s="14"/>
      <c r="H20" s="14"/>
      <c r="I20" s="14"/>
      <c r="J20" s="14"/>
      <c r="K20" s="15"/>
      <c r="L20" s="14">
        <f>SUM(C20:K20)</f>
        <v>0</v>
      </c>
    </row>
    <row r="21" spans="1:13" x14ac:dyDescent="0.25">
      <c r="A21" s="7">
        <v>8</v>
      </c>
      <c r="B21" s="7" t="s">
        <v>18</v>
      </c>
      <c r="C21" s="16"/>
      <c r="D21" s="16"/>
      <c r="E21" s="16"/>
      <c r="F21" s="16"/>
      <c r="G21" s="16"/>
      <c r="H21" s="16"/>
      <c r="I21" s="16"/>
      <c r="J21" s="16">
        <f>J13+J11</f>
        <v>862.2</v>
      </c>
      <c r="K21" s="17"/>
      <c r="L21" s="14">
        <f>SUM(C21:K21)</f>
        <v>862.2</v>
      </c>
    </row>
    <row r="22" spans="1:13" x14ac:dyDescent="0.25">
      <c r="A22" s="7">
        <v>9</v>
      </c>
      <c r="B22" s="7" t="s">
        <v>19</v>
      </c>
      <c r="C22" s="18">
        <f t="shared" ref="C22:G22" si="1">C17</f>
        <v>350.46000000000004</v>
      </c>
      <c r="D22" s="18">
        <f>D17</f>
        <v>335.15999999999997</v>
      </c>
      <c r="E22" s="18">
        <f t="shared" si="1"/>
        <v>341.66999999999996</v>
      </c>
      <c r="F22" s="18">
        <f t="shared" si="1"/>
        <v>350.15999999999997</v>
      </c>
      <c r="G22" s="18">
        <f t="shared" si="1"/>
        <v>858.74</v>
      </c>
      <c r="H22" s="18">
        <f>H13+H11+H10+H7</f>
        <v>210.89</v>
      </c>
      <c r="I22" s="18">
        <f>I13+I11+I10+I8</f>
        <v>154.79</v>
      </c>
      <c r="J22" s="18"/>
      <c r="K22" s="33">
        <f>K13</f>
        <v>1807</v>
      </c>
      <c r="L22" s="18">
        <f>SUM(C22:K22)</f>
        <v>4408.869999999999</v>
      </c>
    </row>
    <row r="23" spans="1:13" x14ac:dyDescent="0.25">
      <c r="A23" s="7">
        <v>10</v>
      </c>
      <c r="B23" s="7" t="s">
        <v>20</v>
      </c>
      <c r="C23" s="19"/>
      <c r="D23" s="19"/>
      <c r="E23" s="19"/>
      <c r="F23" s="19"/>
      <c r="G23" s="19"/>
      <c r="H23" s="19">
        <f>H9</f>
        <v>2.61</v>
      </c>
      <c r="I23" s="19">
        <f>I14+I12+I9+I7</f>
        <v>72.709999999999994</v>
      </c>
      <c r="J23" s="19"/>
      <c r="K23" s="34">
        <f>K14</f>
        <v>100</v>
      </c>
      <c r="L23" s="19">
        <f>SUM(C23:K23)</f>
        <v>175.32</v>
      </c>
    </row>
    <row r="24" spans="1:13" x14ac:dyDescent="0.25">
      <c r="A24" s="7">
        <v>11</v>
      </c>
      <c r="B24" s="7" t="s">
        <v>21</v>
      </c>
      <c r="C24" s="20">
        <f t="shared" ref="C24:J24" si="2">SUM(C20:C23)</f>
        <v>350.46000000000004</v>
      </c>
      <c r="D24" s="20">
        <f t="shared" si="2"/>
        <v>335.15999999999997</v>
      </c>
      <c r="E24" s="20">
        <f t="shared" si="2"/>
        <v>341.66999999999996</v>
      </c>
      <c r="F24" s="20">
        <f t="shared" si="2"/>
        <v>350.15999999999997</v>
      </c>
      <c r="G24" s="20">
        <f t="shared" si="2"/>
        <v>858.74</v>
      </c>
      <c r="H24" s="20">
        <f t="shared" si="2"/>
        <v>213.5</v>
      </c>
      <c r="I24" s="20">
        <f t="shared" si="2"/>
        <v>227.5</v>
      </c>
      <c r="J24" s="20">
        <f t="shared" si="2"/>
        <v>862.2</v>
      </c>
      <c r="K24" s="21"/>
      <c r="L24" s="12">
        <f>SUM(L20:L23)</f>
        <v>5446.3899999999985</v>
      </c>
    </row>
    <row r="25" spans="1:13" x14ac:dyDescent="0.25">
      <c r="C25" s="9"/>
      <c r="D25" s="9"/>
      <c r="E25" s="9"/>
      <c r="F25" s="9"/>
      <c r="G25" s="9"/>
      <c r="H25" s="9"/>
      <c r="I25" s="9"/>
      <c r="J25" s="9"/>
      <c r="K25" s="10"/>
      <c r="L25" s="9"/>
    </row>
    <row r="26" spans="1:13" ht="26.25" x14ac:dyDescent="0.4">
      <c r="A26" s="32" t="s">
        <v>22</v>
      </c>
      <c r="C26" s="9"/>
      <c r="D26" s="9"/>
      <c r="E26" s="9"/>
      <c r="F26" s="9"/>
      <c r="G26" s="9"/>
      <c r="H26" s="9"/>
      <c r="I26" s="9"/>
      <c r="J26" s="9"/>
      <c r="K26" s="10"/>
      <c r="L26" s="9"/>
    </row>
    <row r="27" spans="1:13" ht="18.75" x14ac:dyDescent="0.3">
      <c r="A27" s="4" t="s">
        <v>23</v>
      </c>
      <c r="C27" s="9"/>
      <c r="D27" s="9"/>
      <c r="E27" s="9"/>
      <c r="F27" s="9"/>
      <c r="G27" s="9"/>
      <c r="H27" s="9"/>
      <c r="I27" s="9"/>
      <c r="J27" s="9"/>
      <c r="L27" s="9"/>
    </row>
    <row r="28" spans="1:13" x14ac:dyDescent="0.25">
      <c r="A28" s="7">
        <v>12</v>
      </c>
      <c r="B28" s="7" t="s">
        <v>17</v>
      </c>
      <c r="C28" s="22"/>
      <c r="D28" s="22"/>
      <c r="E28" s="22"/>
      <c r="F28" s="22"/>
      <c r="G28" s="22"/>
      <c r="H28" s="22"/>
      <c r="I28" s="22"/>
      <c r="J28" s="22"/>
      <c r="K28" s="22"/>
      <c r="L28" s="9"/>
    </row>
    <row r="29" spans="1:13" x14ac:dyDescent="0.25">
      <c r="A29" s="7">
        <v>13</v>
      </c>
      <c r="B29" s="7" t="s">
        <v>18</v>
      </c>
      <c r="C29" s="29"/>
      <c r="D29" s="29"/>
      <c r="E29" s="29"/>
      <c r="F29" s="29"/>
      <c r="G29" s="29"/>
      <c r="H29" s="29"/>
      <c r="I29" s="29"/>
      <c r="J29" s="29"/>
      <c r="K29" s="29"/>
      <c r="L29" s="9"/>
    </row>
    <row r="30" spans="1:13" x14ac:dyDescent="0.25">
      <c r="A30" s="7">
        <v>14</v>
      </c>
      <c r="B30" s="7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9"/>
    </row>
    <row r="31" spans="1:13" x14ac:dyDescent="0.25">
      <c r="A31" s="7">
        <v>15</v>
      </c>
      <c r="B31" s="7" t="s">
        <v>20</v>
      </c>
      <c r="C31" s="24"/>
      <c r="D31" s="24"/>
      <c r="E31" s="24"/>
      <c r="F31" s="24"/>
      <c r="G31" s="24"/>
      <c r="H31" s="24"/>
      <c r="I31" s="24"/>
      <c r="J31" s="24"/>
      <c r="K31" s="24"/>
      <c r="L31" s="9"/>
    </row>
    <row r="32" spans="1:13" ht="18.75" x14ac:dyDescent="0.3">
      <c r="A32" s="2"/>
      <c r="B32" s="3"/>
      <c r="C32" s="25"/>
      <c r="D32" s="25"/>
      <c r="E32" s="25"/>
      <c r="F32" s="25"/>
      <c r="G32" s="25"/>
      <c r="H32" s="25"/>
      <c r="I32" s="25"/>
      <c r="J32" s="25"/>
      <c r="K32" s="25"/>
      <c r="L32" s="9"/>
    </row>
    <row r="33" spans="1:15" ht="37.5" x14ac:dyDescent="0.3">
      <c r="A33" s="4" t="s">
        <v>24</v>
      </c>
      <c r="C33" s="9"/>
      <c r="D33" s="9"/>
      <c r="E33" s="9"/>
      <c r="F33" s="9"/>
      <c r="G33" s="9"/>
      <c r="H33" s="9"/>
      <c r="I33" s="9"/>
      <c r="J33" s="9"/>
      <c r="L33" s="26" t="s">
        <v>25</v>
      </c>
    </row>
    <row r="34" spans="1:15" ht="24.75" customHeight="1" x14ac:dyDescent="0.35">
      <c r="A34" s="27">
        <v>16</v>
      </c>
      <c r="B34" s="27" t="s">
        <v>26</v>
      </c>
      <c r="C34" s="8">
        <f>C20*C28+C21*C29+C22*C30+C23*C31</f>
        <v>0</v>
      </c>
      <c r="D34" s="8">
        <f t="shared" ref="D34:J34" si="3">D20*D28+D21*D29+D22*D30+D23*D31</f>
        <v>0</v>
      </c>
      <c r="E34" s="8">
        <f t="shared" si="3"/>
        <v>0</v>
      </c>
      <c r="F34" s="8">
        <f t="shared" si="3"/>
        <v>0</v>
      </c>
      <c r="G34" s="8">
        <f t="shared" si="3"/>
        <v>0</v>
      </c>
      <c r="H34" s="8">
        <f t="shared" si="3"/>
        <v>0</v>
      </c>
      <c r="I34" s="8">
        <f t="shared" si="3"/>
        <v>0</v>
      </c>
      <c r="J34" s="8">
        <f t="shared" si="3"/>
        <v>0</v>
      </c>
      <c r="K34" s="8">
        <f>K20*K28+K21*K29+K22*K30+K23*K31</f>
        <v>0</v>
      </c>
      <c r="L34" s="28">
        <f>SUM(C34:K34)</f>
        <v>0</v>
      </c>
      <c r="M34" t="s">
        <v>32</v>
      </c>
    </row>
    <row r="35" spans="1:15" ht="19.5" customHeight="1" x14ac:dyDescent="0.35">
      <c r="A35" s="35"/>
      <c r="F35" s="31"/>
      <c r="L35" s="3"/>
    </row>
    <row r="36" spans="1:15" ht="33" hidden="1" customHeight="1" x14ac:dyDescent="0.3">
      <c r="A36" s="27">
        <v>1</v>
      </c>
      <c r="B36" s="53" t="s">
        <v>36</v>
      </c>
      <c r="C36" s="53"/>
      <c r="D36" s="53"/>
      <c r="E36" s="53"/>
      <c r="F36" s="53"/>
      <c r="G36" s="53"/>
      <c r="H36" s="53"/>
      <c r="I36" s="53"/>
      <c r="J36" s="53"/>
      <c r="K36" s="53"/>
      <c r="L36" s="30"/>
      <c r="M36" t="s">
        <v>32</v>
      </c>
    </row>
    <row r="37" spans="1:15" ht="33" customHeight="1" x14ac:dyDescent="0.3">
      <c r="A37" s="7">
        <v>1</v>
      </c>
      <c r="B37" s="55" t="s">
        <v>44</v>
      </c>
      <c r="C37" s="55"/>
      <c r="D37" s="55"/>
      <c r="E37" s="55"/>
      <c r="F37" s="55"/>
      <c r="G37" s="55"/>
      <c r="H37" s="55"/>
      <c r="I37" s="55"/>
      <c r="J37" s="55"/>
      <c r="K37" s="55"/>
      <c r="L37" s="30"/>
    </row>
    <row r="38" spans="1:15" ht="39" customHeight="1" x14ac:dyDescent="0.3">
      <c r="A38" s="7">
        <v>2</v>
      </c>
      <c r="B38" s="55" t="s">
        <v>40</v>
      </c>
      <c r="C38" s="55"/>
      <c r="D38" s="55"/>
      <c r="E38" s="55"/>
      <c r="F38" s="55"/>
      <c r="G38" s="55"/>
      <c r="H38" s="55"/>
      <c r="I38" s="55"/>
      <c r="J38" s="55"/>
      <c r="K38" s="55"/>
      <c r="L38" s="30"/>
      <c r="M38" t="s">
        <v>32</v>
      </c>
    </row>
    <row r="39" spans="1:15" x14ac:dyDescent="0.25">
      <c r="B39" s="56"/>
      <c r="C39" s="56"/>
      <c r="D39" s="56"/>
      <c r="E39" s="56"/>
      <c r="F39" s="56"/>
      <c r="G39" s="56"/>
      <c r="H39" s="56"/>
      <c r="I39" s="56"/>
      <c r="J39" s="56"/>
      <c r="K39" s="56"/>
    </row>
    <row r="40" spans="1:15" ht="18.75" x14ac:dyDescent="0.3">
      <c r="A40" s="3"/>
      <c r="B40" s="57" t="s">
        <v>27</v>
      </c>
      <c r="C40" s="57"/>
      <c r="D40" s="57"/>
      <c r="E40" s="57"/>
      <c r="F40" s="57"/>
      <c r="G40" s="57"/>
      <c r="H40" s="57"/>
      <c r="I40" s="57"/>
      <c r="J40" s="57"/>
      <c r="K40" s="57"/>
      <c r="L40" s="51">
        <f>L34+L37+L38</f>
        <v>0</v>
      </c>
      <c r="M40" t="s">
        <v>32</v>
      </c>
    </row>
    <row r="41" spans="1:15" ht="21" hidden="1" customHeight="1" x14ac:dyDescent="0.3">
      <c r="A41" s="27">
        <v>1</v>
      </c>
      <c r="B41" s="53" t="s">
        <v>39</v>
      </c>
      <c r="C41" s="53"/>
      <c r="D41" s="53"/>
      <c r="E41" s="53"/>
      <c r="F41" s="53"/>
      <c r="G41" s="53"/>
      <c r="H41" s="53"/>
      <c r="I41" s="53"/>
      <c r="J41" s="53"/>
      <c r="K41" s="53"/>
      <c r="L41" s="30">
        <v>430</v>
      </c>
    </row>
    <row r="42" spans="1:15" ht="18.75" x14ac:dyDescent="0.3">
      <c r="A42" s="54" t="s">
        <v>38</v>
      </c>
      <c r="B42" s="54"/>
      <c r="C42" s="54"/>
      <c r="M42">
        <f>L42*1.23</f>
        <v>0</v>
      </c>
    </row>
    <row r="43" spans="1:15" ht="33.75" customHeight="1" x14ac:dyDescent="0.25">
      <c r="A43" s="7">
        <v>1</v>
      </c>
      <c r="B43" s="52" t="s">
        <v>28</v>
      </c>
      <c r="C43" s="52"/>
      <c r="D43" s="52"/>
      <c r="E43" s="52"/>
      <c r="F43" s="52"/>
      <c r="G43" s="52"/>
      <c r="H43" s="52"/>
      <c r="I43" s="52"/>
      <c r="J43" s="52"/>
      <c r="K43" s="52"/>
      <c r="L43" s="52"/>
    </row>
    <row r="44" spans="1:15" ht="39.75" customHeight="1" x14ac:dyDescent="0.25">
      <c r="A44" s="7">
        <v>2</v>
      </c>
      <c r="B44" s="52" t="s">
        <v>42</v>
      </c>
      <c r="C44" s="52"/>
      <c r="D44" s="52"/>
      <c r="E44" s="52"/>
      <c r="F44" s="52"/>
      <c r="G44" s="52"/>
      <c r="H44" s="52"/>
      <c r="I44" s="52"/>
      <c r="J44" s="52"/>
      <c r="K44" s="52"/>
      <c r="L44" s="52"/>
    </row>
    <row r="45" spans="1:15" x14ac:dyDescent="0.25">
      <c r="A45" s="7">
        <v>3</v>
      </c>
      <c r="B45" s="58" t="s">
        <v>33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6"/>
      <c r="N45" s="56"/>
      <c r="O45" s="56"/>
    </row>
    <row r="46" spans="1:15" x14ac:dyDescent="0.25">
      <c r="A46" s="7">
        <v>4</v>
      </c>
      <c r="B46" s="58" t="s">
        <v>29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</row>
    <row r="47" spans="1:15" x14ac:dyDescent="0.25">
      <c r="A47" s="7">
        <v>5</v>
      </c>
      <c r="B47" s="36" t="s">
        <v>41</v>
      </c>
      <c r="C47" s="37"/>
      <c r="D47" s="37"/>
      <c r="E47" s="37"/>
      <c r="F47" s="37"/>
      <c r="G47" s="37"/>
      <c r="H47" s="37"/>
      <c r="I47" s="37"/>
      <c r="J47" s="37"/>
      <c r="K47" s="37"/>
      <c r="L47" s="38"/>
    </row>
    <row r="48" spans="1:15" ht="33.75" hidden="1" customHeight="1" x14ac:dyDescent="0.25">
      <c r="A48" s="7">
        <v>6</v>
      </c>
      <c r="B48" s="52" t="s">
        <v>31</v>
      </c>
      <c r="C48" s="52"/>
      <c r="D48" s="52"/>
      <c r="E48" s="52"/>
      <c r="F48" s="52"/>
      <c r="G48" s="52"/>
      <c r="H48" s="52"/>
      <c r="I48" s="52"/>
      <c r="J48" s="52"/>
      <c r="K48" s="52"/>
      <c r="L48" s="52"/>
    </row>
  </sheetData>
  <sheetProtection algorithmName="SHA-512" hashValue="4AuUT2z3gzc5v8ESfkMPoQN6RZik3lfeBCT5muUZIQSy7ptzaqO9omiEX6zhdr/CrgKb9zxASIoWQm8XFD38lQ==" saltValue="G2MbgYun6mQpr/fbd4Bf8g==" spinCount="100000" sheet="1" objects="1" scenarios="1"/>
  <mergeCells count="55">
    <mergeCell ref="A7:A8"/>
    <mergeCell ref="A9:A10"/>
    <mergeCell ref="A11:A12"/>
    <mergeCell ref="A13:A14"/>
    <mergeCell ref="K11:K12"/>
    <mergeCell ref="K9:K10"/>
    <mergeCell ref="K7:K8"/>
    <mergeCell ref="B13:B14"/>
    <mergeCell ref="C13:C14"/>
    <mergeCell ref="D13:D14"/>
    <mergeCell ref="E13:E14"/>
    <mergeCell ref="F13:F14"/>
    <mergeCell ref="B11:B12"/>
    <mergeCell ref="C11:C12"/>
    <mergeCell ref="D11:D12"/>
    <mergeCell ref="L7:L8"/>
    <mergeCell ref="L9:L10"/>
    <mergeCell ref="L11:L12"/>
    <mergeCell ref="G13:G14"/>
    <mergeCell ref="H13:H14"/>
    <mergeCell ref="J13:J14"/>
    <mergeCell ref="L13:L14"/>
    <mergeCell ref="G11:G12"/>
    <mergeCell ref="H11:H12"/>
    <mergeCell ref="J11:J12"/>
    <mergeCell ref="J9:J10"/>
    <mergeCell ref="J7:J8"/>
    <mergeCell ref="E11:E12"/>
    <mergeCell ref="F11:F12"/>
    <mergeCell ref="G7:G8"/>
    <mergeCell ref="H7:H8"/>
    <mergeCell ref="B9:B10"/>
    <mergeCell ref="C9:C10"/>
    <mergeCell ref="D9:D10"/>
    <mergeCell ref="E9:E10"/>
    <mergeCell ref="F9:F10"/>
    <mergeCell ref="G9:G10"/>
    <mergeCell ref="B7:B8"/>
    <mergeCell ref="C7:C8"/>
    <mergeCell ref="D7:D8"/>
    <mergeCell ref="E7:E8"/>
    <mergeCell ref="F7:F8"/>
    <mergeCell ref="M45:O45"/>
    <mergeCell ref="B45:L45"/>
    <mergeCell ref="B46:L46"/>
    <mergeCell ref="B44:L44"/>
    <mergeCell ref="B48:L48"/>
    <mergeCell ref="B43:L43"/>
    <mergeCell ref="B41:K41"/>
    <mergeCell ref="A42:C42"/>
    <mergeCell ref="B36:K36"/>
    <mergeCell ref="B38:K38"/>
    <mergeCell ref="B39:K39"/>
    <mergeCell ref="B40:K40"/>
    <mergeCell ref="B37:K37"/>
  </mergeCells>
  <pageMargins left="0.7" right="0.7" top="0.75" bottom="0.75" header="0.3" footer="0.3"/>
  <pageSetup paperSize="9"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19779-A4D1-42FE-B2C0-D74A4822DD0B}">
  <sheetPr>
    <pageSetUpPr fitToPage="1"/>
  </sheetPr>
  <dimension ref="A1"/>
  <sheetViews>
    <sheetView workbookViewId="0">
      <selection activeCell="A32" sqref="A1:XFD32"/>
    </sheetView>
  </sheetViews>
  <sheetFormatPr defaultRowHeight="15" x14ac:dyDescent="0.25"/>
  <sheetData/>
  <pageMargins left="0.7" right="0.7" top="0.75" bottom="0.75" header="0.3" footer="0.3"/>
  <pageSetup paperSize="9" scale="3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D5232-837E-4FD9-A1F6-90EBB57FE766}">
  <sheetPr>
    <pageSetUpPr fitToPage="1"/>
  </sheetPr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scale="3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C982-95F8-4489-84EA-BCEF37F01FBF}">
  <sheetPr>
    <pageSetUpPr fitToPag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scale="3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D189-ADC1-47EF-91FB-9780D6D6B6DF}">
  <sheetPr>
    <pageSetUpPr fitToPage="1"/>
  </sheetPr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scale="3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42CD-FE59-40BC-A907-7787B90B1835}">
  <sheetPr>
    <pageSetUpPr fitToPag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scale="3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1109-FF90-4D5B-863A-41453CBACCFD}">
  <sheetPr>
    <pageSetUpPr fitToPage="1"/>
  </sheetPr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scale="3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7C3678426E5D543A948F1988315C821" ma:contentTypeVersion="2" ma:contentTypeDescription="Utwórz nowy dokument." ma:contentTypeScope="" ma:versionID="1dd9e1a54ac1d73a491ea45db8fe45e6">
  <xsd:schema xmlns:xsd="http://www.w3.org/2001/XMLSchema" xmlns:xs="http://www.w3.org/2001/XMLSchema" xmlns:p="http://schemas.microsoft.com/office/2006/metadata/properties" xmlns:ns3="60b5c784-6cdf-4168-b46f-6d6dc8c8abf1" targetNamespace="http://schemas.microsoft.com/office/2006/metadata/properties" ma:root="true" ma:fieldsID="2a491a6304e921ef8ceb32c682b536f0" ns3:_="">
    <xsd:import namespace="60b5c784-6cdf-4168-b46f-6d6dc8c8abf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5c784-6cdf-4168-b46f-6d6dc8c8ab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68EE44-B85E-4414-A9E7-3A8B05DDBE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68CC07-AF0F-479C-91F1-9F59A64C67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5c784-6cdf-4168-b46f-6d6dc8c8ab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E2D9EB-6BCA-432B-A237-AF7BF91DBCA3}">
  <ds:schemaRefs>
    <ds:schemaRef ds:uri="http://schemas.microsoft.com/office/2006/metadata/properties"/>
    <ds:schemaRef ds:uri="60b5c784-6cdf-4168-b46f-6d6dc8c8abf1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</vt:i4>
      </vt:variant>
    </vt:vector>
  </HeadingPairs>
  <TitlesOfParts>
    <vt:vector size="8" baseType="lpstr">
      <vt:lpstr>Kalkulacja ceny</vt:lpstr>
      <vt:lpstr>Budynek S-poziom 3</vt:lpstr>
      <vt:lpstr>Budynek S-poziom 2</vt:lpstr>
      <vt:lpstr>Budynek S-poziom 1</vt:lpstr>
      <vt:lpstr>Budynek S- poziom 0</vt:lpstr>
      <vt:lpstr>Budynek S- poziom-1</vt:lpstr>
      <vt:lpstr>Budynek Z-Poziom 0</vt:lpstr>
      <vt:lpstr>'Kalkulacja ceny'!Obszar_wydruku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Stanisław Kołodziejczyk</dc:creator>
  <cp:lastModifiedBy>NCA</cp:lastModifiedBy>
  <cp:lastPrinted>2024-11-07T07:01:31Z</cp:lastPrinted>
  <dcterms:created xsi:type="dcterms:W3CDTF">2021-03-16T13:46:06Z</dcterms:created>
  <dcterms:modified xsi:type="dcterms:W3CDTF">2024-11-07T10:18:12Z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0x01010017C3678426E5D543A948F1988315C821</vt:lpwstr>
  </property>
</Properties>
</file>